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/>
  </bookViews>
  <sheets>
    <sheet name="новий" sheetId="2" r:id="rId1"/>
    <sheet name="Лист1" sheetId="3" r:id="rId2"/>
  </sheets>
  <definedNames>
    <definedName name="Z_4FEDFBA4_DAE8_4E98_9D96_6C17F20C884D_.wvu.Rows" localSheetId="0" hidden="1">новий!#REF!</definedName>
  </definedNames>
  <calcPr calcId="114210"/>
  <customWorkbookViews>
    <customWorkbookView name="User - Личное представление" guid="{4FEDFBA4-DAE8-4E98-9D96-6C17F20C884D}" mergeInterval="0" personalView="1" maximized="1" windowWidth="1362" windowHeight="622" activeSheetId="1"/>
    <customWorkbookView name="Piskun - Личное представление" guid="{247DCD30-0374-4902-9F37-33E53359CB5F}" mergeInterval="0" personalView="1" maximized="1" windowWidth="1020" windowHeight="623" activeSheetId="1"/>
    <customWorkbookView name="Admin - Личное представление" guid="{908873D6-B600-487E-BE8D-782F1EE071C9}" mergeInterval="0" personalView="1" maximized="1" windowWidth="1362" windowHeight="623" activeSheetId="1"/>
  </customWorkbookViews>
</workbook>
</file>

<file path=xl/calcChain.xml><?xml version="1.0" encoding="utf-8"?>
<calcChain xmlns="http://schemas.openxmlformats.org/spreadsheetml/2006/main">
  <c r="K111" i="2"/>
  <c r="K112"/>
  <c r="K113"/>
  <c r="K114"/>
  <c r="K115"/>
  <c r="I117"/>
  <c r="K117"/>
  <c r="I118"/>
  <c r="K118"/>
  <c r="I119"/>
  <c r="K119"/>
  <c r="I120"/>
  <c r="K120"/>
  <c r="K121"/>
  <c r="F166"/>
  <c r="I130"/>
  <c r="K130"/>
  <c r="I131"/>
  <c r="K131"/>
  <c r="I132"/>
  <c r="K132"/>
  <c r="I133"/>
  <c r="K133"/>
  <c r="I134"/>
  <c r="K134"/>
  <c r="I135"/>
  <c r="K135"/>
  <c r="I136"/>
  <c r="K136"/>
  <c r="I139"/>
  <c r="K139"/>
  <c r="I140"/>
  <c r="K140"/>
  <c r="I141"/>
  <c r="K141"/>
  <c r="I142"/>
  <c r="K142"/>
  <c r="I143"/>
  <c r="K143"/>
  <c r="I144"/>
  <c r="K144"/>
  <c r="I145"/>
  <c r="K145"/>
  <c r="K146"/>
  <c r="I148"/>
  <c r="K148"/>
  <c r="I149"/>
  <c r="K149"/>
  <c r="I150"/>
  <c r="K150"/>
  <c r="I151"/>
  <c r="K151"/>
  <c r="I153"/>
  <c r="K153"/>
  <c r="I154"/>
  <c r="K154"/>
  <c r="I155"/>
  <c r="K155"/>
  <c r="I156"/>
  <c r="K156"/>
  <c r="I157"/>
  <c r="K157"/>
  <c r="I158"/>
  <c r="K158"/>
  <c r="I159"/>
  <c r="K159"/>
  <c r="I161"/>
  <c r="K161"/>
  <c r="I163"/>
  <c r="K163"/>
  <c r="K166"/>
  <c r="I152"/>
  <c r="J166"/>
  <c r="I147"/>
  <c r="I162"/>
  <c r="I166"/>
  <c r="I89"/>
  <c r="K89"/>
  <c r="I90"/>
  <c r="K90"/>
  <c r="I91"/>
  <c r="K91"/>
  <c r="I92"/>
  <c r="K92"/>
  <c r="I93"/>
  <c r="K93"/>
  <c r="I94"/>
  <c r="K94"/>
  <c r="I95"/>
  <c r="K95"/>
  <c r="I96"/>
  <c r="K96"/>
  <c r="I97"/>
  <c r="K97"/>
  <c r="I98"/>
  <c r="K98"/>
  <c r="I99"/>
  <c r="K99"/>
  <c r="I100"/>
  <c r="K100"/>
  <c r="I101"/>
  <c r="K101"/>
  <c r="I102"/>
  <c r="K102"/>
  <c r="I103"/>
  <c r="K103"/>
  <c r="K104"/>
  <c r="I80"/>
  <c r="K80"/>
  <c r="F41"/>
  <c r="I62"/>
  <c r="K62"/>
  <c r="I81"/>
  <c r="K81"/>
  <c r="K82"/>
  <c r="I82"/>
  <c r="F82"/>
  <c r="F74"/>
  <c r="I116"/>
  <c r="I121"/>
  <c r="I63"/>
  <c r="I61"/>
  <c r="I60"/>
  <c r="I48"/>
  <c r="I22"/>
  <c r="K22"/>
  <c r="I23"/>
  <c r="K23"/>
  <c r="I24"/>
  <c r="K24"/>
  <c r="K25"/>
  <c r="I26"/>
  <c r="K26"/>
  <c r="I27"/>
  <c r="K27"/>
  <c r="I28"/>
  <c r="K28"/>
  <c r="I29"/>
  <c r="K29"/>
  <c r="I30"/>
  <c r="K30"/>
  <c r="I31"/>
  <c r="K31"/>
  <c r="I32"/>
  <c r="K32"/>
  <c r="I33"/>
  <c r="K33"/>
  <c r="I34"/>
  <c r="K34"/>
  <c r="I35"/>
  <c r="K35"/>
  <c r="I36"/>
  <c r="K36"/>
  <c r="I37"/>
  <c r="K37"/>
  <c r="I38"/>
  <c r="K38"/>
  <c r="K39"/>
  <c r="K40"/>
  <c r="K41"/>
  <c r="K60"/>
  <c r="K61"/>
  <c r="K63"/>
  <c r="I64"/>
  <c r="K64"/>
  <c r="I65"/>
  <c r="K65"/>
  <c r="I66"/>
  <c r="K66"/>
  <c r="I67"/>
  <c r="K67"/>
  <c r="I68"/>
  <c r="K68"/>
  <c r="I69"/>
  <c r="K69"/>
  <c r="I70"/>
  <c r="K70"/>
  <c r="I71"/>
  <c r="K71"/>
  <c r="I72"/>
  <c r="K72"/>
  <c r="I73"/>
  <c r="K73"/>
  <c r="K74"/>
  <c r="I49"/>
  <c r="K49"/>
  <c r="I50"/>
  <c r="K50"/>
  <c r="I51"/>
  <c r="K51"/>
  <c r="I52"/>
  <c r="K52"/>
  <c r="I53"/>
  <c r="K53"/>
  <c r="I54"/>
  <c r="K54"/>
  <c r="K48"/>
  <c r="I104"/>
  <c r="K55"/>
  <c r="I41"/>
  <c r="I74"/>
  <c r="I55"/>
  <c r="F121"/>
  <c r="F104"/>
  <c r="F55"/>
</calcChain>
</file>

<file path=xl/sharedStrings.xml><?xml version="1.0" encoding="utf-8"?>
<sst xmlns="http://schemas.openxmlformats.org/spreadsheetml/2006/main" count="326" uniqueCount="163">
  <si>
    <t>№ п/п</t>
  </si>
  <si>
    <t>Посада</t>
  </si>
  <si>
    <t>Всього на місяць</t>
  </si>
  <si>
    <t>Всього:</t>
  </si>
  <si>
    <t>Розряд</t>
  </si>
  <si>
    <t>Місячна тарифна ставка</t>
  </si>
  <si>
    <t>Цех "Каналізація"</t>
  </si>
  <si>
    <t>Цех "Загальновиробничий"</t>
  </si>
  <si>
    <t>Слюсар АВР</t>
  </si>
  <si>
    <t>Електромонтер</t>
  </si>
  <si>
    <t>Токар</t>
  </si>
  <si>
    <t>Оператор хлорат.установ</t>
  </si>
  <si>
    <t>Комірник</t>
  </si>
  <si>
    <t>Секретар-друкарка</t>
  </si>
  <si>
    <t>Охоронник</t>
  </si>
  <si>
    <t>Контролер по воді з населенням</t>
  </si>
  <si>
    <t>Контролер по воді з організаціями</t>
  </si>
  <si>
    <t>Посадовий оклад</t>
  </si>
  <si>
    <t>Начальник водоводу</t>
  </si>
  <si>
    <t>Інженер-технолог</t>
  </si>
  <si>
    <t>Інженер-лаборант</t>
  </si>
  <si>
    <t>Інженер-енергетик</t>
  </si>
  <si>
    <t>Програміст системний</t>
  </si>
  <si>
    <t>Завідуючий гаражем</t>
  </si>
  <si>
    <t>Механік</t>
  </si>
  <si>
    <t>Технік-лаборант</t>
  </si>
  <si>
    <t>Машиніст екскаватора</t>
  </si>
  <si>
    <t xml:space="preserve">Бухгалтер </t>
  </si>
  <si>
    <t>Начальник</t>
  </si>
  <si>
    <t>Головний інженер</t>
  </si>
  <si>
    <t>Головний бухгалтер</t>
  </si>
  <si>
    <t>Зам. начальника</t>
  </si>
  <si>
    <t>Головний економіст</t>
  </si>
  <si>
    <t>2411.2</t>
  </si>
  <si>
    <t>1221.2</t>
  </si>
  <si>
    <t xml:space="preserve">Економіст </t>
  </si>
  <si>
    <t>2441.2</t>
  </si>
  <si>
    <t>Інспектор з кадрів</t>
  </si>
  <si>
    <t>Майстер каналізації</t>
  </si>
  <si>
    <t>Машиніст насосних установок</t>
  </si>
  <si>
    <t>Код за КП</t>
  </si>
  <si>
    <t>Оператор очисних споруд</t>
  </si>
  <si>
    <t>Лаборант хімічного аналізу</t>
  </si>
  <si>
    <t>Водій авторанспрортного засобу( УАЗ)</t>
  </si>
  <si>
    <t>Водій автотранспортного засобу (асенізаційна машина)</t>
  </si>
  <si>
    <t>Електрогазозварник</t>
  </si>
  <si>
    <t>Прибиральник виробничих приміщень</t>
  </si>
  <si>
    <t>Водій автотранспортного засобу( аварійна)</t>
  </si>
  <si>
    <t>Елетрогазозварник</t>
  </si>
  <si>
    <t>Водій автотранспортного засобу</t>
  </si>
  <si>
    <t>Водій автотранспортного засобу(УАЗ)</t>
  </si>
  <si>
    <t>Машиніст крана автомобільного</t>
  </si>
  <si>
    <t xml:space="preserve">Оператор котельні </t>
  </si>
  <si>
    <t>1222.2</t>
  </si>
  <si>
    <t>Начальник очисних споруд</t>
  </si>
  <si>
    <t>2149.2</t>
  </si>
  <si>
    <t>Начальник служби охорони праці</t>
  </si>
  <si>
    <t>1229.3</t>
  </si>
  <si>
    <t>Механік цеху</t>
  </si>
  <si>
    <t>2132.2</t>
  </si>
  <si>
    <t>-</t>
  </si>
  <si>
    <t>1223.2</t>
  </si>
  <si>
    <t>Цех "Водопровід"</t>
  </si>
  <si>
    <t>Коефіцієнт згідно галузевої угоди</t>
  </si>
  <si>
    <t xml:space="preserve">Кількість </t>
  </si>
  <si>
    <t>Годинна тарифна ставка</t>
  </si>
  <si>
    <t>Машиніст насосних установ</t>
  </si>
  <si>
    <t>Цех "Очисні споруди"</t>
  </si>
  <si>
    <t>Адміністративно - управлінський персонал</t>
  </si>
  <si>
    <t>Начальник абонентської служби</t>
  </si>
  <si>
    <t>Головний економіст                                                                                 О.І. Вакуленко</t>
  </si>
  <si>
    <t>Оператор з уведення даних в ЕОМ</t>
  </si>
  <si>
    <t>Майстер водоводу</t>
  </si>
  <si>
    <t>Юрисконсульт</t>
  </si>
  <si>
    <t>Інженерно-технічні робітники</t>
  </si>
  <si>
    <t>вільна вакансія</t>
  </si>
  <si>
    <t>Гончаренко Віталій Миколайович</t>
  </si>
  <si>
    <t>Бардадим Тетяна Мирославівна</t>
  </si>
  <si>
    <t>Вакуленко Оксана Іванівна</t>
  </si>
  <si>
    <t>Мартиненко Валентина Григорівна</t>
  </si>
  <si>
    <t>Логунова Галина Олександрівна</t>
  </si>
  <si>
    <t>Бабчун Вікторія Петрівна</t>
  </si>
  <si>
    <t>Стельмах Любов Григорівна</t>
  </si>
  <si>
    <t>Курінна Лідія Іванівна</t>
  </si>
  <si>
    <t>Петровець Віра Сергіївна</t>
  </si>
  <si>
    <t>В. о. Бут Сергій Васильович</t>
  </si>
  <si>
    <t>ПІБ</t>
  </si>
  <si>
    <t>в.о. Гріненко Андрій Андрійович</t>
  </si>
  <si>
    <t>Байло Василь Петрович</t>
  </si>
  <si>
    <t>Касян Григорій Васильович</t>
  </si>
  <si>
    <t>Глоба Лариса Анатоліївна</t>
  </si>
  <si>
    <t>Марченко Михайло Дмитрович</t>
  </si>
  <si>
    <t>Чорний Микола Федорович</t>
  </si>
  <si>
    <t>Щербак Людмила Володимирівна</t>
  </si>
  <si>
    <t>Тимченко Сергій Михайлович</t>
  </si>
  <si>
    <t>Вакуленко Микола Федорович</t>
  </si>
  <si>
    <t>Овчаренко Світлана Володимирівна</t>
  </si>
  <si>
    <t>Чередник Юрій Владиславович</t>
  </si>
  <si>
    <t>Механік цеху "КОС"</t>
  </si>
  <si>
    <t xml:space="preserve">Механік </t>
  </si>
  <si>
    <t>Бутович Олександр Миколайович</t>
  </si>
  <si>
    <t>Турський Олександр Вікторович</t>
  </si>
  <si>
    <t>КП Переяслав-Хмельницьке ВУКГ</t>
  </si>
  <si>
    <t xml:space="preserve">Тракторист </t>
  </si>
  <si>
    <t>Водій автотранспортного засобу(бочка)</t>
  </si>
  <si>
    <t>Головний енергетик</t>
  </si>
  <si>
    <t xml:space="preserve">           Погоджено: </t>
  </si>
  <si>
    <t>Голова профкому                                                                                   Л.В. Щербак</t>
  </si>
  <si>
    <t xml:space="preserve">    Затверджено:</t>
  </si>
  <si>
    <t>Рішенням Переяслав-Хм. міської ради</t>
  </si>
  <si>
    <t>Старший електромонтер</t>
  </si>
  <si>
    <t xml:space="preserve">     Штатний розпис</t>
  </si>
  <si>
    <t xml:space="preserve">№ </t>
  </si>
  <si>
    <t>Затверджую:</t>
  </si>
  <si>
    <t>______</t>
  </si>
  <si>
    <t xml:space="preserve">         __________</t>
  </si>
  <si>
    <t>М.П.</t>
  </si>
  <si>
    <t xml:space="preserve">з місячним фондом заробітної плати  за посадовими окладами </t>
  </si>
  <si>
    <t xml:space="preserve">                                           ___________________ А.М. Гриценко</t>
  </si>
  <si>
    <t>від ___ ________ 2020 року</t>
  </si>
  <si>
    <t>2020 року</t>
  </si>
  <si>
    <t xml:space="preserve"> вводиться в дію з  01 лютого  2020 р.</t>
  </si>
  <si>
    <t xml:space="preserve">  Технічний відділ</t>
  </si>
  <si>
    <t>Доплата до мінімальної заробітної  плати</t>
  </si>
  <si>
    <t>І</t>
  </si>
  <si>
    <t>Старший майстер</t>
  </si>
  <si>
    <t>Майстер</t>
  </si>
  <si>
    <t>Майстер електромережі вуличного освітлення</t>
  </si>
  <si>
    <t>ІІ</t>
  </si>
  <si>
    <t>Робітники</t>
  </si>
  <si>
    <t>Водій автотранспортного засобу(самоскид)</t>
  </si>
  <si>
    <t>Водій автотранспортного засобу (поливочна та снігоочисна машина)</t>
  </si>
  <si>
    <t>Водій автотранспортного засобу(піскорозкидача та підмітально-прибиральна)</t>
  </si>
  <si>
    <t>Водій спецтранспорту (автовишка)</t>
  </si>
  <si>
    <t>Електромонтер з ремонту та обслуговування електроустаткування</t>
  </si>
  <si>
    <t>ІV</t>
  </si>
  <si>
    <t>Тракторист</t>
  </si>
  <si>
    <t>ІІІ</t>
  </si>
  <si>
    <t>Машиніст дорожньо-транспорних машин</t>
  </si>
  <si>
    <t>Двірник</t>
  </si>
  <si>
    <t>Вантажник</t>
  </si>
  <si>
    <t>Озенювач</t>
  </si>
  <si>
    <t>Доглядач кладовищ</t>
  </si>
  <si>
    <t>Доглядач вбиральні</t>
  </si>
  <si>
    <t>Водій автотранспортного засобу(бортовий УАЗ)</t>
  </si>
  <si>
    <t>Слюсар-електрогазозварювальник</t>
  </si>
  <si>
    <t xml:space="preserve">Слюсар-ремонтник </t>
  </si>
  <si>
    <t>Ловець бездоглядних тварин</t>
  </si>
  <si>
    <t>Водій автотранспортного засобу (піскорозкидач на базі МАЗ 5550С3)</t>
  </si>
  <si>
    <t>Водій автотранспортного засобу (Fiat Doblo)</t>
  </si>
  <si>
    <t>Працівники за строковим трудовим договором (з 15.03 по 15.10)</t>
  </si>
  <si>
    <t>Фахівець з ландшафтного дизайну</t>
  </si>
  <si>
    <t>2213.2</t>
  </si>
  <si>
    <t>IV</t>
  </si>
  <si>
    <t>Працівники за строковим трудовим договором (з 15.11 по 15.03)</t>
  </si>
  <si>
    <t>Робітник з благоустрою</t>
  </si>
  <si>
    <t>Доплата до мінімальної з/п</t>
  </si>
  <si>
    <t>Цех "Благоустрій"</t>
  </si>
  <si>
    <t xml:space="preserve">                  Комунальне підприємство Переяславське виробниче управління комунального господарства Переяславської міської ради</t>
  </si>
  <si>
    <t>Начальник КП Переяславське ВУКГ Переяславської міської ради</t>
  </si>
  <si>
    <t>штат у кількості 205  штатних одиниць</t>
  </si>
  <si>
    <t>1370727,22 грн.</t>
  </si>
  <si>
    <t>(один мільйон триста сімдесят тис. сімсот двадцять сім грн. 02 коп.)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</si>
</sst>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"/>
    <numFmt numFmtId="166" formatCode="0.0%"/>
  </numFmts>
  <fonts count="2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9"/>
      <color indexed="8"/>
      <name val="Arial Cyr"/>
      <charset val="204"/>
    </font>
    <font>
      <sz val="9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12"/>
      <name val="Arial Cyr"/>
      <charset val="204"/>
    </font>
    <font>
      <sz val="8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NumberFormat="1" applyBorder="1"/>
    <xf numFmtId="2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" xfId="0" applyFont="1" applyBorder="1"/>
    <xf numFmtId="164" fontId="6" fillId="0" borderId="1" xfId="0" applyNumberFormat="1" applyFont="1" applyBorder="1"/>
    <xf numFmtId="2" fontId="6" fillId="2" borderId="1" xfId="0" applyNumberFormat="1" applyFont="1" applyFill="1" applyBorder="1"/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1" xfId="0" applyNumberFormat="1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5" fillId="2" borderId="2" xfId="0" applyFont="1" applyFill="1" applyBorder="1" applyAlignment="1">
      <alignment wrapText="1"/>
    </xf>
    <xf numFmtId="0" fontId="5" fillId="0" borderId="1" xfId="0" applyFont="1" applyBorder="1"/>
    <xf numFmtId="0" fontId="6" fillId="2" borderId="2" xfId="0" applyFont="1" applyFill="1" applyBorder="1" applyAlignment="1">
      <alignment horizontal="center"/>
    </xf>
    <xf numFmtId="2" fontId="6" fillId="0" borderId="1" xfId="0" applyNumberFormat="1" applyFont="1" applyBorder="1"/>
    <xf numFmtId="1" fontId="6" fillId="0" borderId="1" xfId="0" applyNumberFormat="1" applyFont="1" applyBorder="1"/>
    <xf numFmtId="0" fontId="6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NumberFormat="1" applyFont="1" applyFill="1" applyBorder="1" applyAlignment="1"/>
    <xf numFmtId="0" fontId="5" fillId="0" borderId="1" xfId="0" applyFont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5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2" fontId="1" fillId="0" borderId="3" xfId="0" applyNumberFormat="1" applyFont="1" applyFill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3" xfId="0" applyNumberFormat="1" applyFont="1" applyFill="1" applyBorder="1" applyAlignment="1"/>
    <xf numFmtId="2" fontId="1" fillId="2" borderId="3" xfId="0" applyNumberFormat="1" applyFont="1" applyFill="1" applyBorder="1" applyAlignment="1"/>
    <xf numFmtId="0" fontId="1" fillId="0" borderId="3" xfId="0" applyFont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2" fontId="6" fillId="2" borderId="0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5" fillId="0" borderId="5" xfId="0" applyFont="1" applyFill="1" applyBorder="1"/>
    <xf numFmtId="0" fontId="0" fillId="2" borderId="0" xfId="0" applyFill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0" xfId="0" applyNumberFormat="1"/>
    <xf numFmtId="2" fontId="0" fillId="2" borderId="0" xfId="0" applyNumberFormat="1" applyFill="1"/>
    <xf numFmtId="2" fontId="12" fillId="2" borderId="3" xfId="0" applyNumberFormat="1" applyFont="1" applyFill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/>
    <xf numFmtId="0" fontId="1" fillId="2" borderId="3" xfId="0" applyFont="1" applyFill="1" applyBorder="1" applyAlignment="1">
      <alignment horizontal="center" wrapText="1"/>
    </xf>
    <xf numFmtId="9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6" fillId="2" borderId="0" xfId="0" applyNumberFormat="1" applyFont="1" applyFill="1" applyBorder="1"/>
    <xf numFmtId="0" fontId="15" fillId="0" borderId="0" xfId="0" applyFont="1"/>
    <xf numFmtId="0" fontId="5" fillId="0" borderId="0" xfId="0" applyFont="1"/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2" borderId="0" xfId="0" applyNumberFormat="1" applyFont="1" applyFill="1" applyBorder="1"/>
    <xf numFmtId="0" fontId="6" fillId="2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1" fillId="2" borderId="3" xfId="0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2" fontId="0" fillId="2" borderId="3" xfId="0" applyNumberFormat="1" applyFill="1" applyBorder="1"/>
    <xf numFmtId="0" fontId="5" fillId="0" borderId="3" xfId="0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0" fillId="0" borderId="6" xfId="0" applyBorder="1"/>
    <xf numFmtId="0" fontId="6" fillId="0" borderId="1" xfId="0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7" xfId="0" applyBorder="1"/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0" fillId="0" borderId="8" xfId="0" applyBorder="1"/>
    <xf numFmtId="165" fontId="1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1" xfId="0" applyBorder="1" applyAlignment="1">
      <alignment horizontal="left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0" fillId="0" borderId="13" xfId="0" applyBorder="1" applyAlignment="1">
      <alignment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5" fillId="2" borderId="10" xfId="0" applyFont="1" applyFill="1" applyBorder="1" applyAlignment="1">
      <alignment horizontal="left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/>
    <xf numFmtId="1" fontId="6" fillId="0" borderId="0" xfId="0" applyNumberFormat="1" applyFont="1" applyBorder="1"/>
    <xf numFmtId="0" fontId="6" fillId="0" borderId="0" xfId="0" applyNumberFormat="1" applyFont="1" applyBorder="1"/>
    <xf numFmtId="0" fontId="12" fillId="2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9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8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4" fontId="15" fillId="0" borderId="0" xfId="0" applyNumberFormat="1" applyFont="1" applyAlignment="1">
      <alignment horizontal="left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4" fontId="20" fillId="0" borderId="0" xfId="0" applyNumberFormat="1" applyFont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5"/>
  <sheetViews>
    <sheetView tabSelected="1" topLeftCell="A86" workbookViewId="0">
      <selection activeCell="A11" sqref="A11:K11"/>
    </sheetView>
  </sheetViews>
  <sheetFormatPr defaultRowHeight="12.75"/>
  <cols>
    <col min="1" max="1" width="1" customWidth="1"/>
    <col min="2" max="2" width="2.7109375" customWidth="1"/>
    <col min="3" max="3" width="22.28515625" customWidth="1"/>
    <col min="4" max="4" width="9.85546875" customWidth="1"/>
    <col min="5" max="5" width="9.42578125" customWidth="1"/>
    <col min="6" max="6" width="9.28515625" customWidth="1"/>
    <col min="7" max="7" width="7" customWidth="1"/>
    <col min="9" max="9" width="11.7109375" customWidth="1"/>
    <col min="10" max="10" width="10.28515625" customWidth="1"/>
    <col min="11" max="11" width="13.7109375" customWidth="1"/>
    <col min="12" max="12" width="6.5703125" customWidth="1"/>
    <col min="13" max="13" width="9.5703125" bestFit="1" customWidth="1"/>
  </cols>
  <sheetData>
    <row r="1" spans="1:16" ht="15" customHeight="1">
      <c r="A1" s="101"/>
      <c r="B1" s="107"/>
      <c r="C1" s="214" t="s">
        <v>108</v>
      </c>
      <c r="D1" s="214"/>
      <c r="E1" s="107"/>
      <c r="F1" s="107"/>
      <c r="G1" s="217" t="s">
        <v>113</v>
      </c>
      <c r="H1" s="217"/>
      <c r="I1" s="217"/>
      <c r="J1" s="217"/>
      <c r="K1" s="217"/>
      <c r="L1" s="217"/>
      <c r="M1" s="217"/>
      <c r="N1" s="217"/>
      <c r="O1" s="123"/>
      <c r="P1" s="123"/>
    </row>
    <row r="2" spans="1:16" ht="15" customHeight="1">
      <c r="A2" s="101"/>
      <c r="B2" s="107"/>
      <c r="C2" s="109" t="s">
        <v>109</v>
      </c>
      <c r="D2" s="109"/>
      <c r="E2" s="107"/>
      <c r="F2" s="216" t="s">
        <v>160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ht="15" customHeight="1">
      <c r="A3" s="101"/>
      <c r="B3" s="107"/>
      <c r="C3" s="107" t="s">
        <v>112</v>
      </c>
      <c r="D3" s="107"/>
      <c r="E3" s="107"/>
      <c r="F3" s="216" t="s">
        <v>117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ht="15" customHeight="1">
      <c r="A4" s="101"/>
      <c r="B4" s="110"/>
      <c r="C4" s="215" t="s">
        <v>119</v>
      </c>
      <c r="D4" s="215"/>
      <c r="E4" s="215"/>
      <c r="F4" s="218" t="s">
        <v>161</v>
      </c>
      <c r="G4" s="218"/>
      <c r="H4" s="218"/>
      <c r="I4" s="218"/>
      <c r="J4" s="218"/>
      <c r="K4" s="218"/>
      <c r="L4" s="101"/>
      <c r="M4" s="101"/>
      <c r="N4" s="125"/>
      <c r="O4" s="125"/>
      <c r="P4" s="125"/>
    </row>
    <row r="5" spans="1:16" ht="15" customHeight="1">
      <c r="A5" s="101"/>
      <c r="B5" s="110"/>
      <c r="C5" s="109"/>
      <c r="D5" s="109"/>
      <c r="E5" s="109"/>
      <c r="F5" s="224" t="s">
        <v>162</v>
      </c>
      <c r="G5" s="224"/>
      <c r="H5" s="224"/>
      <c r="I5" s="224"/>
      <c r="J5" s="224"/>
      <c r="K5" s="224"/>
      <c r="L5" s="101"/>
      <c r="M5" s="101"/>
      <c r="N5" s="125"/>
      <c r="O5" s="125"/>
      <c r="P5" s="125"/>
    </row>
    <row r="6" spans="1:16" ht="15" customHeight="1">
      <c r="A6" s="101"/>
      <c r="B6" s="111"/>
      <c r="C6" s="111"/>
      <c r="D6" s="107"/>
      <c r="E6" s="107"/>
      <c r="F6" s="125" t="s">
        <v>159</v>
      </c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1:16" ht="14.25" customHeight="1">
      <c r="A7" s="101"/>
      <c r="B7" s="111"/>
      <c r="C7" s="111"/>
      <c r="D7" s="107"/>
      <c r="E7" s="107"/>
      <c r="F7" s="126" t="s">
        <v>118</v>
      </c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ht="14.25" customHeight="1">
      <c r="A8" s="101"/>
      <c r="B8" s="111"/>
      <c r="C8" s="111"/>
      <c r="D8" s="107"/>
      <c r="E8" s="107"/>
      <c r="F8" s="107"/>
      <c r="G8" s="126" t="s">
        <v>114</v>
      </c>
      <c r="H8" s="126" t="s">
        <v>115</v>
      </c>
      <c r="I8" s="126"/>
      <c r="J8" s="126"/>
      <c r="K8" s="126" t="s">
        <v>120</v>
      </c>
      <c r="L8" s="127"/>
      <c r="M8" s="101"/>
      <c r="N8" s="126"/>
      <c r="O8" s="127"/>
      <c r="P8" s="127"/>
    </row>
    <row r="9" spans="1:16" ht="15" customHeight="1">
      <c r="B9" s="112"/>
      <c r="C9" s="112"/>
      <c r="D9" s="108"/>
      <c r="E9" s="108"/>
      <c r="F9" s="107"/>
      <c r="G9" s="124" t="s">
        <v>116</v>
      </c>
      <c r="H9" s="111"/>
      <c r="I9" s="111"/>
      <c r="J9" s="111"/>
      <c r="K9" s="111"/>
      <c r="L9" s="111"/>
      <c r="M9" s="111"/>
      <c r="N9" s="111"/>
      <c r="O9" s="111"/>
      <c r="P9" s="111"/>
    </row>
    <row r="10" spans="1:16" ht="18.75">
      <c r="A10" s="219" t="s">
        <v>111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</row>
    <row r="11" spans="1:16" ht="42" customHeight="1">
      <c r="A11" s="222" t="s">
        <v>158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</row>
    <row r="12" spans="1:16" ht="15" customHeight="1">
      <c r="A12" s="221" t="s">
        <v>121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</row>
    <row r="13" spans="1:16" ht="7.5" hidden="1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6" ht="6" customHeight="1">
      <c r="B14" s="54"/>
      <c r="C14" s="55"/>
      <c r="D14" s="54"/>
      <c r="E14" s="56"/>
      <c r="F14" s="56"/>
      <c r="G14" s="56"/>
      <c r="H14" s="57"/>
      <c r="I14" s="58"/>
      <c r="J14" s="58"/>
      <c r="K14" s="59"/>
    </row>
    <row r="15" spans="1:16" ht="4.5" customHeight="1">
      <c r="B15" s="54"/>
      <c r="C15" s="55"/>
      <c r="D15" s="54"/>
      <c r="E15" s="56"/>
      <c r="F15" s="56"/>
      <c r="G15" s="56"/>
      <c r="H15" s="57"/>
      <c r="I15" s="58"/>
      <c r="J15" s="58"/>
      <c r="K15" s="59"/>
    </row>
    <row r="16" spans="1:16" ht="6" hidden="1" customHeight="1">
      <c r="B16" s="54"/>
      <c r="C16" s="55"/>
      <c r="D16" s="54"/>
      <c r="E16" s="56"/>
      <c r="F16" s="56"/>
      <c r="G16" s="56"/>
      <c r="H16" s="57"/>
      <c r="I16" s="58"/>
      <c r="J16" s="58"/>
      <c r="K16" s="59"/>
    </row>
    <row r="17" spans="2:14" ht="15" customHeight="1">
      <c r="B17" s="220" t="s">
        <v>62</v>
      </c>
      <c r="C17" s="220"/>
      <c r="D17" s="220"/>
      <c r="E17" s="220"/>
      <c r="F17" s="220"/>
      <c r="G17" s="220"/>
      <c r="H17" s="220"/>
      <c r="I17" s="220"/>
      <c r="J17" s="220"/>
      <c r="K17" s="220"/>
    </row>
    <row r="18" spans="2:14" ht="9" customHeight="1" thickBot="1"/>
    <row r="19" spans="2:14" ht="13.5" customHeight="1">
      <c r="B19" s="194" t="s">
        <v>0</v>
      </c>
      <c r="C19" s="186" t="s">
        <v>1</v>
      </c>
      <c r="D19" s="194" t="s">
        <v>63</v>
      </c>
      <c r="E19" s="191" t="s">
        <v>40</v>
      </c>
      <c r="F19" s="191" t="s">
        <v>64</v>
      </c>
      <c r="G19" s="191" t="s">
        <v>4</v>
      </c>
      <c r="H19" s="207" t="s">
        <v>65</v>
      </c>
      <c r="I19" s="197" t="s">
        <v>5</v>
      </c>
      <c r="J19" s="197" t="s">
        <v>156</v>
      </c>
      <c r="K19" s="200" t="s">
        <v>2</v>
      </c>
    </row>
    <row r="20" spans="2:14" ht="50.25" customHeight="1">
      <c r="B20" s="195"/>
      <c r="C20" s="187"/>
      <c r="D20" s="195"/>
      <c r="E20" s="192"/>
      <c r="F20" s="192"/>
      <c r="G20" s="192"/>
      <c r="H20" s="208"/>
      <c r="I20" s="198"/>
      <c r="J20" s="198"/>
      <c r="K20" s="201"/>
    </row>
    <row r="21" spans="2:14" ht="13.5" thickBot="1">
      <c r="B21" s="196"/>
      <c r="C21" s="188"/>
      <c r="D21" s="196"/>
      <c r="E21" s="193"/>
      <c r="F21" s="193"/>
      <c r="G21" s="193"/>
      <c r="H21" s="209"/>
      <c r="I21" s="206"/>
      <c r="J21" s="206"/>
      <c r="K21" s="205"/>
    </row>
    <row r="22" spans="2:14" ht="22.5" customHeight="1">
      <c r="B22" s="61">
        <v>1</v>
      </c>
      <c r="C22" s="62" t="s">
        <v>18</v>
      </c>
      <c r="D22" s="102">
        <v>2.1</v>
      </c>
      <c r="E22" s="63" t="s">
        <v>53</v>
      </c>
      <c r="F22" s="65">
        <v>1</v>
      </c>
      <c r="G22" s="64"/>
      <c r="H22" s="66"/>
      <c r="I22" s="67">
        <f>3363.2*D22*1.58</f>
        <v>11159.097600000001</v>
      </c>
      <c r="J22" s="67"/>
      <c r="K22" s="68">
        <f>I22*F22</f>
        <v>11159.097600000001</v>
      </c>
    </row>
    <row r="23" spans="2:14" ht="23.25" customHeight="1">
      <c r="B23" s="1">
        <v>2</v>
      </c>
      <c r="C23" s="17" t="s">
        <v>69</v>
      </c>
      <c r="D23" s="45">
        <v>2.35</v>
      </c>
      <c r="E23" s="42" t="s">
        <v>57</v>
      </c>
      <c r="F23" s="47">
        <v>1</v>
      </c>
      <c r="G23" s="50"/>
      <c r="H23" s="50"/>
      <c r="I23" s="49">
        <f>2102*D23*1.6</f>
        <v>7903.52</v>
      </c>
      <c r="J23" s="67"/>
      <c r="K23" s="68">
        <f t="shared" ref="K23:K40" si="0">I23*F23</f>
        <v>7903.52</v>
      </c>
    </row>
    <row r="24" spans="2:14">
      <c r="B24" s="61">
        <v>3</v>
      </c>
      <c r="C24" s="39" t="s">
        <v>25</v>
      </c>
      <c r="D24" s="45">
        <v>1.47</v>
      </c>
      <c r="E24" s="42">
        <v>3211</v>
      </c>
      <c r="F24" s="47">
        <v>1</v>
      </c>
      <c r="G24" s="50"/>
      <c r="H24" s="50"/>
      <c r="I24" s="49">
        <f>3363.2*D24*1.58</f>
        <v>7811.3683199999996</v>
      </c>
      <c r="J24" s="67"/>
      <c r="K24" s="68">
        <f t="shared" si="0"/>
        <v>7811.3683199999996</v>
      </c>
    </row>
    <row r="25" spans="2:14" ht="24">
      <c r="B25" s="1">
        <v>4</v>
      </c>
      <c r="C25" s="17" t="s">
        <v>66</v>
      </c>
      <c r="D25" s="12" t="s">
        <v>60</v>
      </c>
      <c r="E25" s="12">
        <v>8163</v>
      </c>
      <c r="F25" s="5">
        <v>3</v>
      </c>
      <c r="G25" s="5">
        <v>2</v>
      </c>
      <c r="H25" s="6">
        <v>34.57</v>
      </c>
      <c r="I25" s="6">
        <v>5738.62</v>
      </c>
      <c r="J25" s="120"/>
      <c r="K25" s="68">
        <f t="shared" si="0"/>
        <v>17215.86</v>
      </c>
    </row>
    <row r="26" spans="2:14" ht="22.5" customHeight="1">
      <c r="B26" s="61">
        <v>5</v>
      </c>
      <c r="C26" s="17" t="s">
        <v>66</v>
      </c>
      <c r="D26" s="12" t="s">
        <v>60</v>
      </c>
      <c r="E26" s="12">
        <v>8163</v>
      </c>
      <c r="F26" s="5">
        <v>5</v>
      </c>
      <c r="G26" s="5">
        <v>3</v>
      </c>
      <c r="H26" s="6">
        <v>38.409999999999997</v>
      </c>
      <c r="I26" s="6">
        <f>H26*166</f>
        <v>6376.0599999999995</v>
      </c>
      <c r="J26" s="120"/>
      <c r="K26" s="68">
        <f t="shared" si="0"/>
        <v>31880.299999999996</v>
      </c>
    </row>
    <row r="27" spans="2:14">
      <c r="B27" s="1">
        <v>6</v>
      </c>
      <c r="C27" s="17" t="s">
        <v>8</v>
      </c>
      <c r="D27" s="12" t="s">
        <v>60</v>
      </c>
      <c r="E27" s="12">
        <v>7233</v>
      </c>
      <c r="F27" s="5">
        <v>2</v>
      </c>
      <c r="G27" s="5">
        <v>4</v>
      </c>
      <c r="H27" s="6">
        <v>43.22</v>
      </c>
      <c r="I27" s="6">
        <f t="shared" ref="I27:I37" si="1">H27*166</f>
        <v>7174.5199999999995</v>
      </c>
      <c r="J27" s="120"/>
      <c r="K27" s="68">
        <f t="shared" si="0"/>
        <v>14349.039999999999</v>
      </c>
    </row>
    <row r="28" spans="2:14">
      <c r="B28" s="61">
        <v>7</v>
      </c>
      <c r="C28" s="17" t="s">
        <v>8</v>
      </c>
      <c r="D28" s="12" t="s">
        <v>60</v>
      </c>
      <c r="E28" s="12">
        <v>7233</v>
      </c>
      <c r="F28" s="5">
        <v>5</v>
      </c>
      <c r="G28" s="5">
        <v>3</v>
      </c>
      <c r="H28" s="6">
        <v>38.409999999999997</v>
      </c>
      <c r="I28" s="6">
        <f t="shared" si="1"/>
        <v>6376.0599999999995</v>
      </c>
      <c r="J28" s="120"/>
      <c r="K28" s="68">
        <f t="shared" si="0"/>
        <v>31880.299999999996</v>
      </c>
    </row>
    <row r="29" spans="2:14">
      <c r="B29" s="1">
        <v>8</v>
      </c>
      <c r="C29" s="17" t="s">
        <v>9</v>
      </c>
      <c r="D29" s="12" t="s">
        <v>60</v>
      </c>
      <c r="E29" s="12">
        <v>7241</v>
      </c>
      <c r="F29" s="5">
        <v>3</v>
      </c>
      <c r="G29" s="5">
        <v>3</v>
      </c>
      <c r="H29" s="6">
        <v>38.409999999999997</v>
      </c>
      <c r="I29" s="6">
        <f t="shared" si="1"/>
        <v>6376.0599999999995</v>
      </c>
      <c r="J29" s="120"/>
      <c r="K29" s="68">
        <f t="shared" si="0"/>
        <v>19128.18</v>
      </c>
    </row>
    <row r="30" spans="2:14">
      <c r="B30" s="61">
        <v>9</v>
      </c>
      <c r="C30" s="17" t="s">
        <v>110</v>
      </c>
      <c r="D30" s="103">
        <v>0.1</v>
      </c>
      <c r="E30" s="12">
        <v>7241</v>
      </c>
      <c r="F30" s="5">
        <v>1</v>
      </c>
      <c r="G30" s="5">
        <v>3</v>
      </c>
      <c r="H30" s="6">
        <v>42.25</v>
      </c>
      <c r="I30" s="6">
        <f t="shared" si="1"/>
        <v>7013.5</v>
      </c>
      <c r="J30" s="120"/>
      <c r="K30" s="68">
        <f t="shared" si="0"/>
        <v>7013.5</v>
      </c>
    </row>
    <row r="31" spans="2:14">
      <c r="B31" s="1">
        <v>10</v>
      </c>
      <c r="C31" s="17" t="s">
        <v>10</v>
      </c>
      <c r="D31" s="12" t="s">
        <v>60</v>
      </c>
      <c r="E31" s="12">
        <v>8211</v>
      </c>
      <c r="F31" s="5">
        <v>1</v>
      </c>
      <c r="G31" s="5">
        <v>5</v>
      </c>
      <c r="H31" s="6">
        <v>49.3</v>
      </c>
      <c r="I31" s="6">
        <f t="shared" si="1"/>
        <v>8183.7999999999993</v>
      </c>
      <c r="J31" s="120"/>
      <c r="K31" s="68">
        <f t="shared" si="0"/>
        <v>8183.7999999999993</v>
      </c>
      <c r="M31" s="89"/>
      <c r="N31" s="89"/>
    </row>
    <row r="32" spans="2:14">
      <c r="B32" s="61">
        <v>11</v>
      </c>
      <c r="C32" s="17" t="s">
        <v>26</v>
      </c>
      <c r="D32" s="12" t="s">
        <v>60</v>
      </c>
      <c r="E32" s="12">
        <v>8111</v>
      </c>
      <c r="F32" s="5">
        <v>1</v>
      </c>
      <c r="G32" s="5">
        <v>5</v>
      </c>
      <c r="H32" s="6">
        <v>49.3</v>
      </c>
      <c r="I32" s="6">
        <f t="shared" si="1"/>
        <v>8183.7999999999993</v>
      </c>
      <c r="J32" s="120"/>
      <c r="K32" s="68">
        <f t="shared" si="0"/>
        <v>8183.7999999999993</v>
      </c>
      <c r="M32" s="89"/>
      <c r="N32" s="89"/>
    </row>
    <row r="33" spans="2:14" ht="24.75" customHeight="1">
      <c r="B33" s="1">
        <v>12</v>
      </c>
      <c r="C33" s="17" t="s">
        <v>103</v>
      </c>
      <c r="D33" s="12" t="s">
        <v>60</v>
      </c>
      <c r="E33" s="12">
        <v>8331</v>
      </c>
      <c r="F33" s="5">
        <v>1</v>
      </c>
      <c r="G33" s="5">
        <v>5</v>
      </c>
      <c r="H33" s="6">
        <v>49.3</v>
      </c>
      <c r="I33" s="6">
        <f t="shared" si="1"/>
        <v>8183.7999999999993</v>
      </c>
      <c r="J33" s="120"/>
      <c r="K33" s="68">
        <f t="shared" si="0"/>
        <v>8183.7999999999993</v>
      </c>
      <c r="M33" s="89"/>
      <c r="N33" s="89"/>
    </row>
    <row r="34" spans="2:14" ht="30.75" customHeight="1">
      <c r="B34" s="61">
        <v>13</v>
      </c>
      <c r="C34" s="17" t="s">
        <v>104</v>
      </c>
      <c r="D34" s="12">
        <v>1.94</v>
      </c>
      <c r="E34" s="12">
        <v>8322</v>
      </c>
      <c r="F34" s="5">
        <v>1</v>
      </c>
      <c r="G34" s="5">
        <v>1</v>
      </c>
      <c r="H34" s="6">
        <v>39.299999999999997</v>
      </c>
      <c r="I34" s="6">
        <f t="shared" si="1"/>
        <v>6523.7999999999993</v>
      </c>
      <c r="J34" s="120"/>
      <c r="K34" s="68">
        <f t="shared" si="0"/>
        <v>6523.7999999999993</v>
      </c>
      <c r="M34" s="89"/>
      <c r="N34" s="89"/>
    </row>
    <row r="35" spans="2:14" ht="22.5" customHeight="1">
      <c r="B35" s="1">
        <v>14</v>
      </c>
      <c r="C35" s="17" t="s">
        <v>47</v>
      </c>
      <c r="D35" s="12">
        <v>1.89</v>
      </c>
      <c r="E35" s="12">
        <v>8322</v>
      </c>
      <c r="F35" s="5">
        <v>2</v>
      </c>
      <c r="G35" s="5">
        <v>1</v>
      </c>
      <c r="H35" s="6">
        <v>38.29</v>
      </c>
      <c r="I35" s="6">
        <f t="shared" si="1"/>
        <v>6356.1399999999994</v>
      </c>
      <c r="J35" s="120"/>
      <c r="K35" s="68">
        <f t="shared" si="0"/>
        <v>12712.279999999999</v>
      </c>
      <c r="M35" s="89"/>
      <c r="N35" s="89"/>
    </row>
    <row r="36" spans="2:14">
      <c r="B36" s="61">
        <v>15</v>
      </c>
      <c r="C36" s="17" t="s">
        <v>11</v>
      </c>
      <c r="D36" s="12" t="s">
        <v>60</v>
      </c>
      <c r="E36" s="12">
        <v>8163</v>
      </c>
      <c r="F36" s="5">
        <v>0.5</v>
      </c>
      <c r="G36" s="5">
        <v>3</v>
      </c>
      <c r="H36" s="6">
        <v>38.409999999999997</v>
      </c>
      <c r="I36" s="6">
        <f t="shared" si="1"/>
        <v>6376.0599999999995</v>
      </c>
      <c r="J36" s="120"/>
      <c r="K36" s="68">
        <f t="shared" si="0"/>
        <v>3188.0299999999997</v>
      </c>
      <c r="M36" s="89"/>
      <c r="N36" s="89"/>
    </row>
    <row r="37" spans="2:14" ht="15" customHeight="1">
      <c r="B37" s="61">
        <v>17</v>
      </c>
      <c r="C37" s="17" t="s">
        <v>48</v>
      </c>
      <c r="D37" s="12" t="s">
        <v>60</v>
      </c>
      <c r="E37" s="12">
        <v>7212</v>
      </c>
      <c r="F37" s="5">
        <v>1</v>
      </c>
      <c r="G37" s="5">
        <v>4</v>
      </c>
      <c r="H37" s="6">
        <v>43.21</v>
      </c>
      <c r="I37" s="6">
        <f t="shared" si="1"/>
        <v>7172.8600000000006</v>
      </c>
      <c r="J37" s="120"/>
      <c r="K37" s="68">
        <f t="shared" si="0"/>
        <v>7172.8600000000006</v>
      </c>
      <c r="M37" s="89"/>
      <c r="N37" s="89"/>
    </row>
    <row r="38" spans="2:14" ht="27" customHeight="1">
      <c r="B38" s="1">
        <v>18</v>
      </c>
      <c r="C38" s="17" t="s">
        <v>46</v>
      </c>
      <c r="D38" s="12">
        <v>1.1200000000000001</v>
      </c>
      <c r="E38" s="12">
        <v>9132</v>
      </c>
      <c r="F38" s="5">
        <v>1</v>
      </c>
      <c r="G38" s="5"/>
      <c r="H38" s="6">
        <v>35.85</v>
      </c>
      <c r="I38" s="6">
        <f>H38*166</f>
        <v>5951.1</v>
      </c>
      <c r="J38" s="120"/>
      <c r="K38" s="68">
        <f t="shared" si="0"/>
        <v>5951.1</v>
      </c>
    </row>
    <row r="39" spans="2:14" ht="24" customHeight="1">
      <c r="B39" s="61">
        <v>19</v>
      </c>
      <c r="C39" s="8" t="s">
        <v>15</v>
      </c>
      <c r="D39" s="12" t="s">
        <v>60</v>
      </c>
      <c r="E39" s="10">
        <v>7136</v>
      </c>
      <c r="F39" s="1">
        <v>6</v>
      </c>
      <c r="G39" s="1">
        <v>3</v>
      </c>
      <c r="H39" s="18" t="s">
        <v>60</v>
      </c>
      <c r="I39" s="6">
        <v>6376.63</v>
      </c>
      <c r="J39" s="120"/>
      <c r="K39" s="68">
        <f t="shared" si="0"/>
        <v>38259.78</v>
      </c>
    </row>
    <row r="40" spans="2:14" ht="23.25" customHeight="1">
      <c r="B40" s="1">
        <v>20</v>
      </c>
      <c r="C40" s="8" t="s">
        <v>16</v>
      </c>
      <c r="D40" s="12" t="s">
        <v>60</v>
      </c>
      <c r="E40" s="10">
        <v>7136</v>
      </c>
      <c r="F40" s="1">
        <v>2</v>
      </c>
      <c r="G40" s="1">
        <v>3</v>
      </c>
      <c r="H40" s="18" t="s">
        <v>60</v>
      </c>
      <c r="I40" s="6">
        <v>6376.63</v>
      </c>
      <c r="J40" s="120"/>
      <c r="K40" s="68">
        <f t="shared" si="0"/>
        <v>12753.26</v>
      </c>
    </row>
    <row r="41" spans="2:14">
      <c r="B41" s="189" t="s">
        <v>3</v>
      </c>
      <c r="C41" s="189"/>
      <c r="D41" s="19"/>
      <c r="E41" s="20"/>
      <c r="F41" s="21">
        <f>SUM(F22:F40)</f>
        <v>38.5</v>
      </c>
      <c r="G41" s="21"/>
      <c r="H41" s="22"/>
      <c r="I41" s="23">
        <f>SUM(I22:I40)</f>
        <v>135613.42592000001</v>
      </c>
      <c r="J41" s="23"/>
      <c r="K41" s="97">
        <f>SUM(K22:K40)</f>
        <v>259453.67591999995</v>
      </c>
      <c r="L41" s="80"/>
      <c r="M41" s="4"/>
      <c r="N41" s="4"/>
    </row>
    <row r="42" spans="2:14" ht="21.75" customHeight="1">
      <c r="B42" s="78"/>
      <c r="C42" s="78"/>
      <c r="D42" s="79"/>
      <c r="E42" s="90"/>
      <c r="F42" s="91"/>
      <c r="G42" s="91"/>
      <c r="H42" s="92"/>
      <c r="I42" s="80"/>
      <c r="J42" s="80"/>
      <c r="K42" s="80"/>
      <c r="L42" s="80"/>
    </row>
    <row r="43" spans="2:14" ht="15.75">
      <c r="B43" s="220" t="s">
        <v>6</v>
      </c>
      <c r="C43" s="220"/>
      <c r="D43" s="220"/>
      <c r="E43" s="220"/>
      <c r="F43" s="220"/>
      <c r="G43" s="220"/>
      <c r="H43" s="220"/>
      <c r="I43" s="220"/>
      <c r="J43" s="220"/>
      <c r="K43" s="220"/>
    </row>
    <row r="44" spans="2:14" ht="3" customHeight="1" thickBot="1"/>
    <row r="45" spans="2:14" ht="13.5" customHeight="1">
      <c r="B45" s="194" t="s">
        <v>0</v>
      </c>
      <c r="C45" s="186" t="s">
        <v>1</v>
      </c>
      <c r="D45" s="194" t="s">
        <v>63</v>
      </c>
      <c r="E45" s="191" t="s">
        <v>40</v>
      </c>
      <c r="F45" s="191" t="s">
        <v>64</v>
      </c>
      <c r="G45" s="191" t="s">
        <v>4</v>
      </c>
      <c r="H45" s="207" t="s">
        <v>65</v>
      </c>
      <c r="I45" s="197" t="s">
        <v>5</v>
      </c>
      <c r="J45" s="197" t="s">
        <v>156</v>
      </c>
      <c r="K45" s="200" t="s">
        <v>2</v>
      </c>
    </row>
    <row r="46" spans="2:14" ht="60.75" customHeight="1">
      <c r="B46" s="195"/>
      <c r="C46" s="187"/>
      <c r="D46" s="195"/>
      <c r="E46" s="192"/>
      <c r="F46" s="192"/>
      <c r="G46" s="192"/>
      <c r="H46" s="208"/>
      <c r="I46" s="198"/>
      <c r="J46" s="198"/>
      <c r="K46" s="201"/>
    </row>
    <row r="47" spans="2:14" ht="13.5" thickBot="1">
      <c r="B47" s="196"/>
      <c r="C47" s="188"/>
      <c r="D47" s="196"/>
      <c r="E47" s="193"/>
      <c r="F47" s="193"/>
      <c r="G47" s="193"/>
      <c r="H47" s="209"/>
      <c r="I47" s="206"/>
      <c r="J47" s="206"/>
      <c r="K47" s="205"/>
    </row>
    <row r="48" spans="2:14">
      <c r="B48" s="69">
        <v>1</v>
      </c>
      <c r="C48" s="70" t="s">
        <v>38</v>
      </c>
      <c r="D48" s="95">
        <v>2.1</v>
      </c>
      <c r="E48" s="71" t="s">
        <v>53</v>
      </c>
      <c r="F48" s="72">
        <v>1</v>
      </c>
      <c r="G48" s="71"/>
      <c r="H48" s="71"/>
      <c r="I48" s="67">
        <f>3363.2*D48*1.58</f>
        <v>11159.097600000001</v>
      </c>
      <c r="J48" s="67"/>
      <c r="K48" s="73">
        <f>I48*F48</f>
        <v>11159.097600000001</v>
      </c>
    </row>
    <row r="49" spans="2:14" ht="27.75" customHeight="1">
      <c r="B49" s="5">
        <v>2</v>
      </c>
      <c r="C49" s="17" t="s">
        <v>39</v>
      </c>
      <c r="D49" s="11" t="s">
        <v>60</v>
      </c>
      <c r="E49" s="11">
        <v>8163</v>
      </c>
      <c r="F49" s="5">
        <v>4</v>
      </c>
      <c r="G49" s="5">
        <v>2</v>
      </c>
      <c r="H49" s="6">
        <v>34.57</v>
      </c>
      <c r="I49" s="6">
        <f t="shared" ref="I49:I54" si="2">H49*166</f>
        <v>5738.62</v>
      </c>
      <c r="J49" s="120"/>
      <c r="K49" s="73">
        <f t="shared" ref="K49:K54" si="3">I49*F49</f>
        <v>22954.48</v>
      </c>
    </row>
    <row r="50" spans="2:14" ht="26.25" customHeight="1">
      <c r="B50" s="52">
        <v>3</v>
      </c>
      <c r="C50" s="17" t="s">
        <v>39</v>
      </c>
      <c r="D50" s="11" t="s">
        <v>60</v>
      </c>
      <c r="E50" s="11">
        <v>8163</v>
      </c>
      <c r="F50" s="5">
        <v>9</v>
      </c>
      <c r="G50" s="5">
        <v>3</v>
      </c>
      <c r="H50" s="6">
        <v>38.409999999999997</v>
      </c>
      <c r="I50" s="6">
        <f t="shared" si="2"/>
        <v>6376.0599999999995</v>
      </c>
      <c r="J50" s="120"/>
      <c r="K50" s="73">
        <f t="shared" si="3"/>
        <v>57384.539999999994</v>
      </c>
    </row>
    <row r="51" spans="2:14">
      <c r="B51" s="5">
        <v>4</v>
      </c>
      <c r="C51" s="17" t="s">
        <v>9</v>
      </c>
      <c r="D51" s="11" t="s">
        <v>60</v>
      </c>
      <c r="E51" s="11">
        <v>7241</v>
      </c>
      <c r="F51" s="5">
        <v>4</v>
      </c>
      <c r="G51" s="5">
        <v>3</v>
      </c>
      <c r="H51" s="6">
        <v>38.409999999999997</v>
      </c>
      <c r="I51" s="6">
        <f t="shared" si="2"/>
        <v>6376.0599999999995</v>
      </c>
      <c r="J51" s="120"/>
      <c r="K51" s="73">
        <f t="shared" si="3"/>
        <v>25504.239999999998</v>
      </c>
    </row>
    <row r="52" spans="2:14">
      <c r="B52" s="52">
        <v>5</v>
      </c>
      <c r="C52" s="17" t="s">
        <v>8</v>
      </c>
      <c r="D52" s="11" t="s">
        <v>60</v>
      </c>
      <c r="E52" s="11">
        <v>7233</v>
      </c>
      <c r="F52" s="5">
        <v>3</v>
      </c>
      <c r="G52" s="5">
        <v>3</v>
      </c>
      <c r="H52" s="6">
        <v>38.409999999999997</v>
      </c>
      <c r="I52" s="6">
        <f t="shared" si="2"/>
        <v>6376.0599999999995</v>
      </c>
      <c r="J52" s="120"/>
      <c r="K52" s="73">
        <f t="shared" si="3"/>
        <v>19128.18</v>
      </c>
    </row>
    <row r="53" spans="2:14">
      <c r="B53" s="5">
        <v>6</v>
      </c>
      <c r="C53" s="17" t="s">
        <v>8</v>
      </c>
      <c r="D53" s="11" t="s">
        <v>60</v>
      </c>
      <c r="E53" s="11">
        <v>7233</v>
      </c>
      <c r="F53" s="5">
        <v>1</v>
      </c>
      <c r="G53" s="5">
        <v>3</v>
      </c>
      <c r="H53" s="6">
        <v>38.409999999999997</v>
      </c>
      <c r="I53" s="6">
        <f t="shared" si="2"/>
        <v>6376.0599999999995</v>
      </c>
      <c r="J53" s="120"/>
      <c r="K53" s="73">
        <f t="shared" si="3"/>
        <v>6376.0599999999995</v>
      </c>
      <c r="M53" s="89"/>
      <c r="N53" s="89"/>
    </row>
    <row r="54" spans="2:14" ht="35.25" customHeight="1">
      <c r="B54" s="52">
        <v>7</v>
      </c>
      <c r="C54" s="17" t="s">
        <v>44</v>
      </c>
      <c r="D54" s="11">
        <v>1.94</v>
      </c>
      <c r="E54" s="11">
        <v>8322</v>
      </c>
      <c r="F54" s="5">
        <v>2</v>
      </c>
      <c r="G54" s="5">
        <v>1</v>
      </c>
      <c r="H54" s="6">
        <v>39.299999999999997</v>
      </c>
      <c r="I54" s="6">
        <f t="shared" si="2"/>
        <v>6523.7999999999993</v>
      </c>
      <c r="J54" s="120"/>
      <c r="K54" s="73">
        <f t="shared" si="3"/>
        <v>13047.599999999999</v>
      </c>
      <c r="M54" s="89"/>
      <c r="N54" s="89"/>
    </row>
    <row r="55" spans="2:14" ht="16.5" customHeight="1">
      <c r="B55" s="203" t="s">
        <v>3</v>
      </c>
      <c r="C55" s="204"/>
      <c r="D55" s="27"/>
      <c r="E55" s="27"/>
      <c r="F55" s="28">
        <f>SUM(F48:F54)</f>
        <v>24</v>
      </c>
      <c r="G55" s="29"/>
      <c r="H55" s="23"/>
      <c r="I55" s="23">
        <f>SUM(I48:I54)</f>
        <v>48925.757599999997</v>
      </c>
      <c r="J55" s="23"/>
      <c r="K55" s="23">
        <f>SUM(K48:K54)</f>
        <v>155554.19759999998</v>
      </c>
      <c r="M55" s="94"/>
      <c r="N55" s="89"/>
    </row>
    <row r="56" spans="2:14" ht="25.5" customHeight="1" thickBot="1">
      <c r="B56" s="210" t="s">
        <v>67</v>
      </c>
      <c r="C56" s="210"/>
      <c r="D56" s="210"/>
      <c r="E56" s="210"/>
      <c r="F56" s="210"/>
      <c r="G56" s="210"/>
      <c r="H56" s="210"/>
      <c r="I56" s="210"/>
      <c r="J56" s="210"/>
      <c r="K56" s="210"/>
    </row>
    <row r="57" spans="2:14" ht="18.75" customHeight="1">
      <c r="B57" s="194" t="s">
        <v>0</v>
      </c>
      <c r="C57" s="211" t="s">
        <v>1</v>
      </c>
      <c r="D57" s="194" t="s">
        <v>63</v>
      </c>
      <c r="E57" s="191" t="s">
        <v>40</v>
      </c>
      <c r="F57" s="191" t="s">
        <v>64</v>
      </c>
      <c r="G57" s="191" t="s">
        <v>4</v>
      </c>
      <c r="H57" s="207" t="s">
        <v>65</v>
      </c>
      <c r="I57" s="197" t="s">
        <v>5</v>
      </c>
      <c r="J57" s="197" t="s">
        <v>156</v>
      </c>
      <c r="K57" s="200" t="s">
        <v>2</v>
      </c>
    </row>
    <row r="58" spans="2:14" ht="66.75" customHeight="1">
      <c r="B58" s="195"/>
      <c r="C58" s="212"/>
      <c r="D58" s="195"/>
      <c r="E58" s="192"/>
      <c r="F58" s="192"/>
      <c r="G58" s="192"/>
      <c r="H58" s="208"/>
      <c r="I58" s="198"/>
      <c r="J58" s="198"/>
      <c r="K58" s="201"/>
    </row>
    <row r="59" spans="2:14" ht="10.5" customHeight="1" thickBot="1">
      <c r="B59" s="196"/>
      <c r="C59" s="213"/>
      <c r="D59" s="196"/>
      <c r="E59" s="193"/>
      <c r="F59" s="193"/>
      <c r="G59" s="193"/>
      <c r="H59" s="209"/>
      <c r="I59" s="206"/>
      <c r="J59" s="206"/>
      <c r="K59" s="205"/>
    </row>
    <row r="60" spans="2:14" ht="23.25" customHeight="1">
      <c r="B60" s="74">
        <v>1</v>
      </c>
      <c r="C60" s="62" t="s">
        <v>54</v>
      </c>
      <c r="D60" s="63">
        <v>2.2000000000000002</v>
      </c>
      <c r="E60" s="63" t="s">
        <v>53</v>
      </c>
      <c r="F60" s="65">
        <v>1</v>
      </c>
      <c r="G60" s="64"/>
      <c r="H60" s="66"/>
      <c r="I60" s="67">
        <f>3363.2*1.58*D60</f>
        <v>11690.483200000001</v>
      </c>
      <c r="J60" s="67"/>
      <c r="K60" s="68">
        <f>I60*F60</f>
        <v>11690.483200000001</v>
      </c>
    </row>
    <row r="61" spans="2:14" ht="12.75" customHeight="1">
      <c r="B61" s="5">
        <v>2</v>
      </c>
      <c r="C61" s="17" t="s">
        <v>58</v>
      </c>
      <c r="D61" s="41">
        <v>1.7</v>
      </c>
      <c r="E61" s="42">
        <v>3115</v>
      </c>
      <c r="F61" s="51">
        <v>1</v>
      </c>
      <c r="G61" s="50"/>
      <c r="H61" s="50"/>
      <c r="I61" s="67">
        <f>3363.2*1.58*D61</f>
        <v>9033.5551999999989</v>
      </c>
      <c r="J61" s="67"/>
      <c r="K61" s="68">
        <f t="shared" ref="K61:K73" si="4">I61*F61</f>
        <v>9033.5551999999989</v>
      </c>
    </row>
    <row r="62" spans="2:14" ht="12.75" customHeight="1">
      <c r="B62" s="74">
        <v>3</v>
      </c>
      <c r="C62" s="121" t="s">
        <v>19</v>
      </c>
      <c r="D62" s="41">
        <v>2</v>
      </c>
      <c r="E62" s="42" t="s">
        <v>55</v>
      </c>
      <c r="F62" s="47">
        <v>1</v>
      </c>
      <c r="G62" s="50"/>
      <c r="H62" s="50"/>
      <c r="I62" s="67">
        <f>3363.2*1.58*D62</f>
        <v>10627.712</v>
      </c>
      <c r="J62" s="67"/>
      <c r="K62" s="68">
        <f>I62*F62</f>
        <v>10627.712</v>
      </c>
    </row>
    <row r="63" spans="2:14" ht="13.5" customHeight="1">
      <c r="B63" s="5">
        <v>4</v>
      </c>
      <c r="C63" s="17" t="s">
        <v>20</v>
      </c>
      <c r="D63" s="96">
        <v>1.8</v>
      </c>
      <c r="E63" s="42" t="s">
        <v>55</v>
      </c>
      <c r="F63" s="47">
        <v>1</v>
      </c>
      <c r="G63" s="50"/>
      <c r="H63" s="44"/>
      <c r="I63" s="67">
        <f>3363.2*1.58*D63</f>
        <v>9564.9408000000003</v>
      </c>
      <c r="J63" s="67"/>
      <c r="K63" s="68">
        <f t="shared" si="4"/>
        <v>9564.9408000000003</v>
      </c>
    </row>
    <row r="64" spans="2:14" ht="25.5" customHeight="1">
      <c r="B64" s="74">
        <v>5</v>
      </c>
      <c r="C64" s="17" t="s">
        <v>66</v>
      </c>
      <c r="D64" s="12" t="s">
        <v>60</v>
      </c>
      <c r="E64" s="12">
        <v>8163</v>
      </c>
      <c r="F64" s="5">
        <v>4</v>
      </c>
      <c r="G64" s="5">
        <v>3</v>
      </c>
      <c r="H64" s="6">
        <v>38.409999999999997</v>
      </c>
      <c r="I64" s="6">
        <f>H64*166</f>
        <v>6376.0599999999995</v>
      </c>
      <c r="J64" s="120"/>
      <c r="K64" s="68">
        <f t="shared" si="4"/>
        <v>25504.239999999998</v>
      </c>
    </row>
    <row r="65" spans="1:13">
      <c r="B65" s="5">
        <v>6</v>
      </c>
      <c r="C65" s="17" t="s">
        <v>9</v>
      </c>
      <c r="D65" s="12" t="s">
        <v>60</v>
      </c>
      <c r="E65" s="12">
        <v>7241</v>
      </c>
      <c r="F65" s="5">
        <v>3</v>
      </c>
      <c r="G65" s="5">
        <v>3</v>
      </c>
      <c r="H65" s="6">
        <v>38.409999999999997</v>
      </c>
      <c r="I65" s="6">
        <f t="shared" ref="I65:I73" si="5">H65*166</f>
        <v>6376.0599999999995</v>
      </c>
      <c r="J65" s="120"/>
      <c r="K65" s="68">
        <f t="shared" si="4"/>
        <v>19128.18</v>
      </c>
    </row>
    <row r="66" spans="1:13">
      <c r="B66" s="74">
        <v>7</v>
      </c>
      <c r="C66" s="17" t="s">
        <v>9</v>
      </c>
      <c r="D66" s="12" t="s">
        <v>60</v>
      </c>
      <c r="E66" s="12">
        <v>7241</v>
      </c>
      <c r="F66" s="5">
        <v>1</v>
      </c>
      <c r="G66" s="5">
        <v>3</v>
      </c>
      <c r="H66" s="6">
        <v>38.409999999999997</v>
      </c>
      <c r="I66" s="6">
        <f t="shared" si="5"/>
        <v>6376.0599999999995</v>
      </c>
      <c r="J66" s="120"/>
      <c r="K66" s="68">
        <f t="shared" si="4"/>
        <v>6376.0599999999995</v>
      </c>
    </row>
    <row r="67" spans="1:13" ht="22.5" customHeight="1">
      <c r="B67" s="5">
        <v>8</v>
      </c>
      <c r="C67" s="17" t="s">
        <v>41</v>
      </c>
      <c r="D67" s="12" t="s">
        <v>60</v>
      </c>
      <c r="E67" s="12">
        <v>8163</v>
      </c>
      <c r="F67" s="5">
        <v>3</v>
      </c>
      <c r="G67" s="5">
        <v>3</v>
      </c>
      <c r="H67" s="6">
        <v>38.409999999999997</v>
      </c>
      <c r="I67" s="6">
        <f t="shared" si="5"/>
        <v>6376.0599999999995</v>
      </c>
      <c r="J67" s="120"/>
      <c r="K67" s="68">
        <f t="shared" si="4"/>
        <v>19128.18</v>
      </c>
    </row>
    <row r="68" spans="1:13" ht="24" customHeight="1">
      <c r="B68" s="74">
        <v>9</v>
      </c>
      <c r="C68" s="17" t="s">
        <v>41</v>
      </c>
      <c r="D68" s="12" t="s">
        <v>60</v>
      </c>
      <c r="E68" s="12">
        <v>8163</v>
      </c>
      <c r="F68" s="5">
        <v>1</v>
      </c>
      <c r="G68" s="5">
        <v>3</v>
      </c>
      <c r="H68" s="6">
        <v>38.409999999999997</v>
      </c>
      <c r="I68" s="6">
        <f t="shared" si="5"/>
        <v>6376.0599999999995</v>
      </c>
      <c r="J68" s="120"/>
      <c r="K68" s="68">
        <f t="shared" si="4"/>
        <v>6376.0599999999995</v>
      </c>
    </row>
    <row r="69" spans="1:13" ht="27.75" customHeight="1">
      <c r="B69" s="5">
        <v>10</v>
      </c>
      <c r="C69" s="17" t="s">
        <v>42</v>
      </c>
      <c r="D69" s="12">
        <v>1.23</v>
      </c>
      <c r="E69" s="12">
        <v>8159</v>
      </c>
      <c r="F69" s="5">
        <v>2</v>
      </c>
      <c r="G69" s="5"/>
      <c r="H69" s="6">
        <v>39.369999999999997</v>
      </c>
      <c r="I69" s="6">
        <f t="shared" si="5"/>
        <v>6535.4199999999992</v>
      </c>
      <c r="J69" s="120"/>
      <c r="K69" s="68">
        <f t="shared" si="4"/>
        <v>13070.839999999998</v>
      </c>
    </row>
    <row r="70" spans="1:13" ht="25.5" customHeight="1">
      <c r="B70" s="74">
        <v>11</v>
      </c>
      <c r="C70" s="17" t="s">
        <v>43</v>
      </c>
      <c r="D70" s="12">
        <v>1.58</v>
      </c>
      <c r="E70" s="12">
        <v>8322</v>
      </c>
      <c r="F70" s="5">
        <v>1</v>
      </c>
      <c r="G70" s="5">
        <v>1</v>
      </c>
      <c r="H70" s="6">
        <v>32.01</v>
      </c>
      <c r="I70" s="6">
        <f t="shared" si="5"/>
        <v>5313.66</v>
      </c>
      <c r="J70" s="120"/>
      <c r="K70" s="68">
        <f t="shared" si="4"/>
        <v>5313.66</v>
      </c>
    </row>
    <row r="71" spans="1:13">
      <c r="B71" s="5">
        <v>12</v>
      </c>
      <c r="C71" s="17" t="s">
        <v>8</v>
      </c>
      <c r="D71" s="12" t="s">
        <v>60</v>
      </c>
      <c r="E71" s="12">
        <v>7233</v>
      </c>
      <c r="F71" s="5">
        <v>2</v>
      </c>
      <c r="G71" s="5">
        <v>3</v>
      </c>
      <c r="H71" s="6">
        <v>38.409999999999997</v>
      </c>
      <c r="I71" s="6">
        <f t="shared" si="5"/>
        <v>6376.0599999999995</v>
      </c>
      <c r="J71" s="120"/>
      <c r="K71" s="68">
        <f t="shared" si="4"/>
        <v>12752.119999999999</v>
      </c>
    </row>
    <row r="72" spans="1:13" ht="22.5" customHeight="1">
      <c r="B72" s="74">
        <v>13</v>
      </c>
      <c r="C72" s="17" t="s">
        <v>46</v>
      </c>
      <c r="D72" s="13">
        <v>1.1200000000000001</v>
      </c>
      <c r="E72" s="13">
        <v>9132</v>
      </c>
      <c r="F72" s="5">
        <v>1</v>
      </c>
      <c r="G72" s="5"/>
      <c r="H72" s="6">
        <v>35.85</v>
      </c>
      <c r="I72" s="6">
        <f t="shared" si="5"/>
        <v>5951.1</v>
      </c>
      <c r="J72" s="120"/>
      <c r="K72" s="68">
        <f t="shared" si="4"/>
        <v>5951.1</v>
      </c>
    </row>
    <row r="73" spans="1:13">
      <c r="B73" s="5">
        <v>14</v>
      </c>
      <c r="C73" s="31" t="s">
        <v>8</v>
      </c>
      <c r="D73" s="14" t="s">
        <v>60</v>
      </c>
      <c r="E73" s="14">
        <v>7233</v>
      </c>
      <c r="F73" s="5">
        <v>1</v>
      </c>
      <c r="G73" s="5">
        <v>3</v>
      </c>
      <c r="H73" s="6">
        <v>38.409999999999997</v>
      </c>
      <c r="I73" s="6">
        <f t="shared" si="5"/>
        <v>6376.0599999999995</v>
      </c>
      <c r="J73" s="120"/>
      <c r="K73" s="68">
        <f t="shared" si="4"/>
        <v>6376.0599999999995</v>
      </c>
    </row>
    <row r="74" spans="1:13">
      <c r="B74" s="203" t="s">
        <v>3</v>
      </c>
      <c r="C74" s="204"/>
      <c r="D74" s="33"/>
      <c r="E74" s="33"/>
      <c r="F74" s="28">
        <f>SUM(F60:F73)</f>
        <v>23</v>
      </c>
      <c r="G74" s="29"/>
      <c r="H74" s="23"/>
      <c r="I74" s="30">
        <f>SUM(I60:I73)</f>
        <v>103349.29119999999</v>
      </c>
      <c r="J74" s="30"/>
      <c r="K74" s="30">
        <f>SUM(K60:K73)</f>
        <v>160893.19119999997</v>
      </c>
      <c r="M74" s="93"/>
    </row>
    <row r="75" spans="1:13">
      <c r="B75" s="78"/>
      <c r="C75" s="78"/>
      <c r="D75" s="79"/>
      <c r="E75" s="79"/>
      <c r="F75" s="113"/>
      <c r="G75" s="114"/>
      <c r="H75" s="80"/>
      <c r="I75" s="106"/>
      <c r="J75" s="106"/>
      <c r="K75" s="106"/>
      <c r="M75" s="93"/>
    </row>
    <row r="76" spans="1:13" ht="19.5" customHeight="1" thickBot="1">
      <c r="A76" s="116"/>
      <c r="B76" s="223" t="s">
        <v>122</v>
      </c>
      <c r="C76" s="223"/>
      <c r="D76" s="223"/>
      <c r="E76" s="223"/>
      <c r="F76" s="223"/>
      <c r="G76" s="223"/>
      <c r="H76" s="223"/>
      <c r="I76" s="223"/>
      <c r="J76" s="223"/>
      <c r="K76" s="223"/>
      <c r="M76" s="93"/>
    </row>
    <row r="77" spans="1:13" ht="39.75" customHeight="1">
      <c r="A77" s="116"/>
      <c r="B77" s="194" t="s">
        <v>0</v>
      </c>
      <c r="C77" s="211" t="s">
        <v>1</v>
      </c>
      <c r="D77" s="194" t="s">
        <v>63</v>
      </c>
      <c r="E77" s="191" t="s">
        <v>40</v>
      </c>
      <c r="F77" s="191" t="s">
        <v>64</v>
      </c>
      <c r="G77" s="191" t="s">
        <v>4</v>
      </c>
      <c r="H77" s="207" t="s">
        <v>65</v>
      </c>
      <c r="I77" s="197" t="s">
        <v>5</v>
      </c>
      <c r="J77" s="197" t="s">
        <v>156</v>
      </c>
      <c r="K77" s="200" t="s">
        <v>2</v>
      </c>
      <c r="M77" s="93"/>
    </row>
    <row r="78" spans="1:13">
      <c r="A78" s="115"/>
      <c r="B78" s="195"/>
      <c r="C78" s="212"/>
      <c r="D78" s="195"/>
      <c r="E78" s="192"/>
      <c r="F78" s="192"/>
      <c r="G78" s="192"/>
      <c r="H78" s="208"/>
      <c r="I78" s="198"/>
      <c r="J78" s="198"/>
      <c r="K78" s="201"/>
      <c r="M78" s="93"/>
    </row>
    <row r="79" spans="1:13" ht="22.5" customHeight="1" thickBot="1">
      <c r="A79" s="115"/>
      <c r="B79" s="196"/>
      <c r="C79" s="213"/>
      <c r="D79" s="196"/>
      <c r="E79" s="193"/>
      <c r="F79" s="193"/>
      <c r="G79" s="193"/>
      <c r="H79" s="209"/>
      <c r="I79" s="206"/>
      <c r="J79" s="206"/>
      <c r="K79" s="205"/>
      <c r="M79" s="93"/>
    </row>
    <row r="80" spans="1:13" ht="14.25" customHeight="1">
      <c r="A80" s="115"/>
      <c r="B80" s="69">
        <v>1</v>
      </c>
      <c r="C80" s="121" t="s">
        <v>28</v>
      </c>
      <c r="D80" s="95">
        <v>2.1</v>
      </c>
      <c r="E80" s="122" t="s">
        <v>53</v>
      </c>
      <c r="F80" s="72">
        <v>1</v>
      </c>
      <c r="G80" s="71"/>
      <c r="H80" s="71"/>
      <c r="I80" s="67">
        <f>3363.2*D80*1.58</f>
        <v>11159.097600000001</v>
      </c>
      <c r="J80" s="67"/>
      <c r="K80" s="73">
        <f>I80*F80</f>
        <v>11159.097600000001</v>
      </c>
      <c r="M80" s="93"/>
    </row>
    <row r="81" spans="1:13">
      <c r="A81" s="115"/>
      <c r="B81" s="117">
        <v>2</v>
      </c>
      <c r="C81" s="70" t="s">
        <v>8</v>
      </c>
      <c r="D81" s="118" t="s">
        <v>60</v>
      </c>
      <c r="E81" s="118">
        <v>7233</v>
      </c>
      <c r="F81" s="119">
        <v>2</v>
      </c>
      <c r="G81" s="119">
        <v>3</v>
      </c>
      <c r="H81" s="120">
        <v>38.409999999999997</v>
      </c>
      <c r="I81" s="120">
        <f>H81*166</f>
        <v>6376.0599999999995</v>
      </c>
      <c r="J81" s="120"/>
      <c r="K81" s="68">
        <f>I81*F81</f>
        <v>12752.119999999999</v>
      </c>
      <c r="M81" s="93"/>
    </row>
    <row r="82" spans="1:13">
      <c r="A82" s="115"/>
      <c r="B82" s="203" t="s">
        <v>3</v>
      </c>
      <c r="C82" s="204"/>
      <c r="D82" s="19"/>
      <c r="E82" s="19"/>
      <c r="F82" s="28">
        <f>SUM(F80:F81)</f>
        <v>3</v>
      </c>
      <c r="G82" s="29"/>
      <c r="H82" s="23"/>
      <c r="I82" s="30">
        <f>SUM(I80:I81)</f>
        <v>17535.157599999999</v>
      </c>
      <c r="J82" s="30"/>
      <c r="K82" s="30">
        <f>SUM(K80:K81)</f>
        <v>23911.2176</v>
      </c>
      <c r="M82" s="93"/>
    </row>
    <row r="83" spans="1:13">
      <c r="A83" s="115"/>
      <c r="B83" s="78"/>
      <c r="C83" s="78"/>
      <c r="D83" s="79"/>
      <c r="E83" s="79"/>
      <c r="F83" s="113"/>
      <c r="G83" s="114"/>
      <c r="H83" s="80"/>
      <c r="I83" s="106"/>
      <c r="J83" s="106"/>
      <c r="K83" s="106"/>
      <c r="M83" s="93"/>
    </row>
    <row r="84" spans="1:13" ht="22.5" customHeight="1" thickBot="1">
      <c r="B84" s="220" t="s">
        <v>7</v>
      </c>
      <c r="C84" s="220"/>
      <c r="D84" s="220"/>
      <c r="E84" s="220"/>
      <c r="F84" s="220"/>
      <c r="G84" s="220"/>
      <c r="H84" s="220"/>
      <c r="I84" s="220"/>
      <c r="J84" s="220"/>
      <c r="K84" s="220"/>
    </row>
    <row r="85" spans="1:13" ht="23.25" hidden="1" customHeight="1" thickBot="1">
      <c r="B85" s="24"/>
      <c r="C85" s="24"/>
      <c r="D85" s="24"/>
      <c r="E85" s="24"/>
      <c r="F85" s="24"/>
      <c r="G85" s="24"/>
      <c r="H85" s="24"/>
      <c r="I85" s="24"/>
      <c r="J85" s="24"/>
      <c r="K85" s="24"/>
    </row>
    <row r="86" spans="1:13" ht="22.5" customHeight="1">
      <c r="B86" s="194" t="s">
        <v>0</v>
      </c>
      <c r="C86" s="186" t="s">
        <v>1</v>
      </c>
      <c r="D86" s="194" t="s">
        <v>63</v>
      </c>
      <c r="E86" s="191" t="s">
        <v>40</v>
      </c>
      <c r="F86" s="191" t="s">
        <v>64</v>
      </c>
      <c r="G86" s="191" t="s">
        <v>4</v>
      </c>
      <c r="H86" s="207" t="s">
        <v>65</v>
      </c>
      <c r="I86" s="197" t="s">
        <v>5</v>
      </c>
      <c r="J86" s="197" t="s">
        <v>156</v>
      </c>
      <c r="K86" s="200" t="s">
        <v>2</v>
      </c>
    </row>
    <row r="87" spans="1:13" ht="48.75" customHeight="1">
      <c r="B87" s="195"/>
      <c r="C87" s="187"/>
      <c r="D87" s="195"/>
      <c r="E87" s="192"/>
      <c r="F87" s="192"/>
      <c r="G87" s="192"/>
      <c r="H87" s="208"/>
      <c r="I87" s="198"/>
      <c r="J87" s="198"/>
      <c r="K87" s="201"/>
    </row>
    <row r="88" spans="1:13" ht="13.5" thickBot="1">
      <c r="B88" s="196"/>
      <c r="C88" s="188"/>
      <c r="D88" s="196"/>
      <c r="E88" s="193"/>
      <c r="F88" s="193"/>
      <c r="G88" s="193"/>
      <c r="H88" s="209"/>
      <c r="I88" s="206"/>
      <c r="J88" s="206"/>
      <c r="K88" s="205"/>
    </row>
    <row r="89" spans="1:13" ht="24" customHeight="1">
      <c r="B89" s="69">
        <v>1</v>
      </c>
      <c r="C89" s="70" t="s">
        <v>56</v>
      </c>
      <c r="D89" s="95">
        <v>2.15</v>
      </c>
      <c r="E89" s="75" t="s">
        <v>57</v>
      </c>
      <c r="F89" s="65">
        <v>1</v>
      </c>
      <c r="G89" s="71"/>
      <c r="H89" s="71"/>
      <c r="I89" s="67">
        <f>3363.2*D89*1.58</f>
        <v>11424.7904</v>
      </c>
      <c r="J89" s="67"/>
      <c r="K89" s="73">
        <f>I89*F89</f>
        <v>11424.7904</v>
      </c>
    </row>
    <row r="90" spans="1:13" ht="12.75" customHeight="1">
      <c r="B90" s="52">
        <v>2</v>
      </c>
      <c r="C90" s="40" t="s">
        <v>22</v>
      </c>
      <c r="D90" s="37">
        <v>1.7</v>
      </c>
      <c r="E90" s="60" t="s">
        <v>59</v>
      </c>
      <c r="F90" s="46">
        <v>1</v>
      </c>
      <c r="G90" s="46"/>
      <c r="H90" s="48"/>
      <c r="I90" s="67">
        <f>3363.2*D90*1.58</f>
        <v>9033.5551999999989</v>
      </c>
      <c r="J90" s="67"/>
      <c r="K90" s="73">
        <f t="shared" ref="K90:K103" si="6">I90*F90</f>
        <v>9033.5551999999989</v>
      </c>
    </row>
    <row r="91" spans="1:13" ht="23.25" customHeight="1">
      <c r="B91" s="69">
        <v>3</v>
      </c>
      <c r="C91" s="39" t="s">
        <v>71</v>
      </c>
      <c r="D91" s="45">
        <v>1.47</v>
      </c>
      <c r="E91" s="76">
        <v>4114</v>
      </c>
      <c r="F91" s="47">
        <v>2</v>
      </c>
      <c r="G91" s="50"/>
      <c r="H91" s="50"/>
      <c r="I91" s="67">
        <f>3363.2*D91*1.58</f>
        <v>7811.3683199999996</v>
      </c>
      <c r="J91" s="67"/>
      <c r="K91" s="73">
        <f t="shared" si="6"/>
        <v>15622.736639999999</v>
      </c>
    </row>
    <row r="92" spans="1:13">
      <c r="B92" s="52">
        <v>4</v>
      </c>
      <c r="C92" s="39" t="s">
        <v>24</v>
      </c>
      <c r="D92" s="41">
        <v>1.7</v>
      </c>
      <c r="E92" s="76">
        <v>3115</v>
      </c>
      <c r="F92" s="51">
        <v>1</v>
      </c>
      <c r="G92" s="50"/>
      <c r="H92" s="50"/>
      <c r="I92" s="67">
        <f>3363.2*D92*1.58</f>
        <v>9033.5551999999989</v>
      </c>
      <c r="J92" s="67"/>
      <c r="K92" s="73">
        <f t="shared" si="6"/>
        <v>9033.5551999999989</v>
      </c>
    </row>
    <row r="93" spans="1:13">
      <c r="B93" s="69">
        <v>5</v>
      </c>
      <c r="C93" s="17" t="s">
        <v>12</v>
      </c>
      <c r="D93" s="12">
        <v>1.26</v>
      </c>
      <c r="E93" s="11">
        <v>9411</v>
      </c>
      <c r="F93" s="5">
        <v>1</v>
      </c>
      <c r="G93" s="12">
        <v>1</v>
      </c>
      <c r="H93" s="6">
        <v>40.33</v>
      </c>
      <c r="I93" s="6">
        <f>H93*166</f>
        <v>6694.78</v>
      </c>
      <c r="J93" s="120"/>
      <c r="K93" s="73">
        <f t="shared" si="6"/>
        <v>6694.78</v>
      </c>
    </row>
    <row r="94" spans="1:13">
      <c r="B94" s="52">
        <v>6</v>
      </c>
      <c r="C94" s="17" t="s">
        <v>10</v>
      </c>
      <c r="D94" s="12" t="s">
        <v>60</v>
      </c>
      <c r="E94" s="11">
        <v>8211</v>
      </c>
      <c r="F94" s="5">
        <v>1</v>
      </c>
      <c r="G94" s="12">
        <v>5</v>
      </c>
      <c r="H94" s="6">
        <v>31.2</v>
      </c>
      <c r="I94" s="6">
        <f t="shared" ref="I94:I103" si="7">H94*166</f>
        <v>5179.2</v>
      </c>
      <c r="J94" s="120"/>
      <c r="K94" s="73">
        <f t="shared" si="6"/>
        <v>5179.2</v>
      </c>
    </row>
    <row r="95" spans="1:13">
      <c r="B95" s="69">
        <v>7</v>
      </c>
      <c r="C95" s="17" t="s">
        <v>45</v>
      </c>
      <c r="D95" s="12" t="s">
        <v>60</v>
      </c>
      <c r="E95" s="11">
        <v>7212</v>
      </c>
      <c r="F95" s="5">
        <v>0.5</v>
      </c>
      <c r="G95" s="12">
        <v>4</v>
      </c>
      <c r="H95" s="6">
        <v>43.22</v>
      </c>
      <c r="I95" s="6">
        <f t="shared" si="7"/>
        <v>7174.5199999999995</v>
      </c>
      <c r="J95" s="120"/>
      <c r="K95" s="73">
        <f t="shared" si="6"/>
        <v>3587.2599999999998</v>
      </c>
    </row>
    <row r="96" spans="1:13" ht="24">
      <c r="B96" s="52">
        <v>8</v>
      </c>
      <c r="C96" s="17" t="s">
        <v>46</v>
      </c>
      <c r="D96" s="12">
        <v>1.1200000000000001</v>
      </c>
      <c r="E96" s="12">
        <v>9132</v>
      </c>
      <c r="F96" s="5">
        <v>1</v>
      </c>
      <c r="G96" s="12">
        <v>1</v>
      </c>
      <c r="H96" s="6">
        <v>35.85</v>
      </c>
      <c r="I96" s="6">
        <f t="shared" si="7"/>
        <v>5951.1</v>
      </c>
      <c r="J96" s="120"/>
      <c r="K96" s="73">
        <f t="shared" si="6"/>
        <v>5951.1</v>
      </c>
    </row>
    <row r="97" spans="2:13" ht="24">
      <c r="B97" s="69">
        <v>9</v>
      </c>
      <c r="C97" s="17" t="s">
        <v>49</v>
      </c>
      <c r="D97" s="105">
        <v>1.43</v>
      </c>
      <c r="E97" s="12">
        <v>8322</v>
      </c>
      <c r="F97" s="5">
        <v>1</v>
      </c>
      <c r="G97" s="12">
        <v>1</v>
      </c>
      <c r="H97" s="6">
        <v>45.78</v>
      </c>
      <c r="I97" s="6">
        <f t="shared" si="7"/>
        <v>7599.4800000000005</v>
      </c>
      <c r="J97" s="120"/>
      <c r="K97" s="73">
        <f t="shared" si="6"/>
        <v>7599.4800000000005</v>
      </c>
    </row>
    <row r="98" spans="2:13">
      <c r="B98" s="52">
        <v>10</v>
      </c>
      <c r="C98" s="17" t="s">
        <v>13</v>
      </c>
      <c r="D98" s="12">
        <v>1.39</v>
      </c>
      <c r="E98" s="12">
        <v>4115</v>
      </c>
      <c r="F98" s="5">
        <v>1</v>
      </c>
      <c r="G98" s="12">
        <v>1</v>
      </c>
      <c r="H98" s="6">
        <v>44.5</v>
      </c>
      <c r="I98" s="6">
        <f t="shared" si="7"/>
        <v>7387</v>
      </c>
      <c r="J98" s="120"/>
      <c r="K98" s="73">
        <f t="shared" si="6"/>
        <v>7387</v>
      </c>
    </row>
    <row r="99" spans="2:13" ht="24">
      <c r="B99" s="69">
        <v>11</v>
      </c>
      <c r="C99" s="17" t="s">
        <v>50</v>
      </c>
      <c r="D99" s="12">
        <v>1.58</v>
      </c>
      <c r="E99" s="12">
        <v>8322</v>
      </c>
      <c r="F99" s="5">
        <v>1</v>
      </c>
      <c r="G99" s="12">
        <v>1</v>
      </c>
      <c r="H99" s="6">
        <v>32.01</v>
      </c>
      <c r="I99" s="6">
        <f t="shared" si="7"/>
        <v>5313.66</v>
      </c>
      <c r="J99" s="120"/>
      <c r="K99" s="73">
        <f t="shared" si="6"/>
        <v>5313.66</v>
      </c>
    </row>
    <row r="100" spans="2:13" ht="24">
      <c r="B100" s="52">
        <v>12</v>
      </c>
      <c r="C100" s="17" t="s">
        <v>51</v>
      </c>
      <c r="D100" s="12">
        <v>2.14</v>
      </c>
      <c r="E100" s="12">
        <v>8332</v>
      </c>
      <c r="F100" s="5">
        <v>1</v>
      </c>
      <c r="G100" s="12">
        <v>1</v>
      </c>
      <c r="H100" s="6">
        <v>43.36</v>
      </c>
      <c r="I100" s="6">
        <f>H100*166</f>
        <v>7197.76</v>
      </c>
      <c r="J100" s="120"/>
      <c r="K100" s="73">
        <f t="shared" si="6"/>
        <v>7197.76</v>
      </c>
    </row>
    <row r="101" spans="2:13">
      <c r="B101" s="69">
        <v>13</v>
      </c>
      <c r="C101" s="17" t="s">
        <v>14</v>
      </c>
      <c r="D101" s="12" t="s">
        <v>60</v>
      </c>
      <c r="E101" s="12">
        <v>5169</v>
      </c>
      <c r="F101" s="5">
        <v>4</v>
      </c>
      <c r="G101" s="12"/>
      <c r="H101" s="6">
        <v>32.01</v>
      </c>
      <c r="I101" s="6">
        <f t="shared" si="7"/>
        <v>5313.66</v>
      </c>
      <c r="J101" s="120"/>
      <c r="K101" s="73">
        <f t="shared" si="6"/>
        <v>21254.639999999999</v>
      </c>
    </row>
    <row r="102" spans="2:13">
      <c r="B102" s="52">
        <v>14</v>
      </c>
      <c r="C102" s="17" t="s">
        <v>9</v>
      </c>
      <c r="D102" s="12" t="s">
        <v>60</v>
      </c>
      <c r="E102" s="12">
        <v>7241</v>
      </c>
      <c r="F102" s="5">
        <v>2</v>
      </c>
      <c r="G102" s="12">
        <v>3</v>
      </c>
      <c r="H102" s="6">
        <v>38.409999999999997</v>
      </c>
      <c r="I102" s="6">
        <f t="shared" si="7"/>
        <v>6376.0599999999995</v>
      </c>
      <c r="J102" s="120"/>
      <c r="K102" s="73">
        <f t="shared" si="6"/>
        <v>12752.119999999999</v>
      </c>
    </row>
    <row r="103" spans="2:13">
      <c r="B103" s="69">
        <v>15</v>
      </c>
      <c r="C103" s="17" t="s">
        <v>52</v>
      </c>
      <c r="D103" s="12" t="s">
        <v>60</v>
      </c>
      <c r="E103" s="12">
        <v>8162</v>
      </c>
      <c r="F103" s="5">
        <v>0.5</v>
      </c>
      <c r="G103" s="12"/>
      <c r="H103" s="6">
        <v>32.01</v>
      </c>
      <c r="I103" s="6">
        <f t="shared" si="7"/>
        <v>5313.66</v>
      </c>
      <c r="J103" s="120"/>
      <c r="K103" s="73">
        <f t="shared" si="6"/>
        <v>2656.83</v>
      </c>
    </row>
    <row r="104" spans="2:13">
      <c r="B104" s="189" t="s">
        <v>3</v>
      </c>
      <c r="C104" s="189"/>
      <c r="D104" s="25"/>
      <c r="E104" s="25"/>
      <c r="F104" s="29">
        <f>SUM(F89:F103)</f>
        <v>19</v>
      </c>
      <c r="G104" s="29"/>
      <c r="H104" s="23"/>
      <c r="I104" s="30">
        <f>SUM(I89:I103)</f>
        <v>106804.14911999999</v>
      </c>
      <c r="J104" s="30"/>
      <c r="K104" s="30">
        <f>SUM(K89:K103)</f>
        <v>130688.46743999999</v>
      </c>
      <c r="L104" s="106"/>
      <c r="M104" s="93"/>
    </row>
    <row r="105" spans="2:13" ht="3.75" customHeight="1"/>
    <row r="106" spans="2:13" ht="15.75" customHeight="1">
      <c r="B106" s="190" t="s">
        <v>68</v>
      </c>
      <c r="C106" s="190"/>
      <c r="D106" s="190"/>
      <c r="E106" s="190"/>
      <c r="F106" s="190"/>
      <c r="G106" s="190"/>
      <c r="H106" s="190"/>
      <c r="I106" s="190"/>
      <c r="J106" s="190"/>
      <c r="K106" s="190"/>
    </row>
    <row r="107" spans="2:13" ht="3" customHeight="1" thickBot="1"/>
    <row r="108" spans="2:13" ht="19.5" customHeight="1">
      <c r="B108" s="194" t="s">
        <v>0</v>
      </c>
      <c r="C108" s="186" t="s">
        <v>1</v>
      </c>
      <c r="D108" s="194" t="s">
        <v>63</v>
      </c>
      <c r="E108" s="191" t="s">
        <v>40</v>
      </c>
      <c r="F108" s="191" t="s">
        <v>64</v>
      </c>
      <c r="G108" s="191" t="s">
        <v>4</v>
      </c>
      <c r="H108" s="207" t="s">
        <v>65</v>
      </c>
      <c r="I108" s="197" t="s">
        <v>17</v>
      </c>
      <c r="J108" s="197" t="s">
        <v>156</v>
      </c>
      <c r="K108" s="200" t="s">
        <v>2</v>
      </c>
    </row>
    <row r="109" spans="2:13" ht="48.75" customHeight="1">
      <c r="B109" s="195"/>
      <c r="C109" s="187"/>
      <c r="D109" s="195"/>
      <c r="E109" s="192"/>
      <c r="F109" s="192"/>
      <c r="G109" s="192"/>
      <c r="H109" s="208"/>
      <c r="I109" s="198"/>
      <c r="J109" s="198"/>
      <c r="K109" s="201"/>
    </row>
    <row r="110" spans="2:13" ht="13.5" thickBot="1">
      <c r="B110" s="196"/>
      <c r="C110" s="188"/>
      <c r="D110" s="196"/>
      <c r="E110" s="193"/>
      <c r="F110" s="193"/>
      <c r="G110" s="193"/>
      <c r="H110" s="209"/>
      <c r="I110" s="206"/>
      <c r="J110" s="206"/>
      <c r="K110" s="205"/>
    </row>
    <row r="111" spans="2:13" ht="15" customHeight="1">
      <c r="B111" s="1">
        <v>1</v>
      </c>
      <c r="C111" s="32" t="s">
        <v>28</v>
      </c>
      <c r="D111" s="15" t="s">
        <v>60</v>
      </c>
      <c r="E111" s="9" t="s">
        <v>61</v>
      </c>
      <c r="F111" s="3">
        <v>1</v>
      </c>
      <c r="G111" s="1"/>
      <c r="H111" s="2"/>
      <c r="I111" s="2">
        <v>21255.42</v>
      </c>
      <c r="J111" s="2"/>
      <c r="K111" s="2">
        <f>I111*F111</f>
        <v>21255.42</v>
      </c>
    </row>
    <row r="112" spans="2:13" ht="15" customHeight="1">
      <c r="B112" s="1">
        <v>2</v>
      </c>
      <c r="C112" s="32" t="s">
        <v>29</v>
      </c>
      <c r="D112" s="77">
        <v>0.23</v>
      </c>
      <c r="E112" s="9" t="s">
        <v>34</v>
      </c>
      <c r="F112" s="3">
        <v>1</v>
      </c>
      <c r="G112" s="1"/>
      <c r="H112" s="2"/>
      <c r="I112" s="2">
        <v>16366.67</v>
      </c>
      <c r="J112" s="2"/>
      <c r="K112" s="2">
        <f t="shared" ref="K112:K120" si="8">I112*F112</f>
        <v>16366.67</v>
      </c>
    </row>
    <row r="113" spans="2:11" ht="15" customHeight="1">
      <c r="B113" s="1">
        <v>3</v>
      </c>
      <c r="C113" s="32" t="s">
        <v>30</v>
      </c>
      <c r="D113" s="77">
        <v>0.25</v>
      </c>
      <c r="E113" s="9">
        <v>1231</v>
      </c>
      <c r="F113" s="3">
        <v>1</v>
      </c>
      <c r="G113" s="1"/>
      <c r="H113" s="2"/>
      <c r="I113" s="2">
        <v>15941.57</v>
      </c>
      <c r="J113" s="2"/>
      <c r="K113" s="2">
        <f t="shared" si="8"/>
        <v>15941.57</v>
      </c>
    </row>
    <row r="114" spans="2:11" ht="15" customHeight="1">
      <c r="B114" s="1">
        <v>4</v>
      </c>
      <c r="C114" s="88" t="s">
        <v>105</v>
      </c>
      <c r="D114" s="77">
        <v>0.3</v>
      </c>
      <c r="E114" s="9">
        <v>1231</v>
      </c>
      <c r="F114" s="1">
        <v>1</v>
      </c>
      <c r="G114" s="1"/>
      <c r="H114" s="1"/>
      <c r="I114" s="2">
        <v>14878.79</v>
      </c>
      <c r="J114" s="2"/>
      <c r="K114" s="2">
        <f t="shared" si="8"/>
        <v>14878.79</v>
      </c>
    </row>
    <row r="115" spans="2:11" ht="15" customHeight="1">
      <c r="B115" s="1">
        <v>5</v>
      </c>
      <c r="C115" s="32" t="s">
        <v>32</v>
      </c>
      <c r="D115" s="77">
        <v>0.32</v>
      </c>
      <c r="E115" s="9">
        <v>1231</v>
      </c>
      <c r="F115" s="3">
        <v>1</v>
      </c>
      <c r="G115" s="1"/>
      <c r="H115" s="2"/>
      <c r="I115" s="2">
        <v>14453.69</v>
      </c>
      <c r="J115" s="2"/>
      <c r="K115" s="2">
        <f t="shared" si="8"/>
        <v>14453.69</v>
      </c>
    </row>
    <row r="116" spans="2:11" ht="15" customHeight="1">
      <c r="B116" s="1">
        <v>6</v>
      </c>
      <c r="C116" s="32" t="s">
        <v>27</v>
      </c>
      <c r="D116" s="104">
        <v>2.2000000000000002</v>
      </c>
      <c r="E116" s="9" t="s">
        <v>33</v>
      </c>
      <c r="F116" s="3">
        <v>3</v>
      </c>
      <c r="G116" s="1"/>
      <c r="H116" s="2"/>
      <c r="I116" s="2">
        <f>2102*1.6*1.58*D116</f>
        <v>11690.483200000002</v>
      </c>
      <c r="J116" s="2"/>
      <c r="K116" s="2">
        <v>35071.440000000002</v>
      </c>
    </row>
    <row r="117" spans="2:11" ht="15" customHeight="1">
      <c r="B117" s="1">
        <v>7</v>
      </c>
      <c r="C117" s="26" t="s">
        <v>27</v>
      </c>
      <c r="D117" s="105">
        <v>2</v>
      </c>
      <c r="E117" s="12">
        <v>3433</v>
      </c>
      <c r="F117" s="7">
        <v>1</v>
      </c>
      <c r="G117" s="5"/>
      <c r="H117" s="6"/>
      <c r="I117" s="2">
        <f>2102*1.6*1.58*D117</f>
        <v>10627.712000000001</v>
      </c>
      <c r="J117" s="2"/>
      <c r="K117" s="2">
        <f t="shared" si="8"/>
        <v>10627.712000000001</v>
      </c>
    </row>
    <row r="118" spans="2:11" ht="15" customHeight="1">
      <c r="B118" s="1">
        <v>8</v>
      </c>
      <c r="C118" s="32" t="s">
        <v>35</v>
      </c>
      <c r="D118" s="104">
        <v>2</v>
      </c>
      <c r="E118" s="9" t="s">
        <v>36</v>
      </c>
      <c r="F118" s="3">
        <v>1</v>
      </c>
      <c r="G118" s="1"/>
      <c r="H118" s="2"/>
      <c r="I118" s="2">
        <f>2102*1.6*1.58*D118</f>
        <v>10627.712000000001</v>
      </c>
      <c r="J118" s="2"/>
      <c r="K118" s="2">
        <f t="shared" si="8"/>
        <v>10627.712000000001</v>
      </c>
    </row>
    <row r="119" spans="2:11" ht="15" customHeight="1">
      <c r="B119" s="1">
        <v>9</v>
      </c>
      <c r="C119" s="26" t="s">
        <v>37</v>
      </c>
      <c r="D119" s="104">
        <v>2</v>
      </c>
      <c r="E119" s="9">
        <v>3423</v>
      </c>
      <c r="F119" s="3">
        <v>1</v>
      </c>
      <c r="G119" s="1"/>
      <c r="H119" s="2"/>
      <c r="I119" s="2">
        <f>2102*1.6*1.58*D119</f>
        <v>10627.712000000001</v>
      </c>
      <c r="J119" s="2"/>
      <c r="K119" s="2">
        <f t="shared" si="8"/>
        <v>10627.712000000001</v>
      </c>
    </row>
    <row r="120" spans="2:11" ht="15" customHeight="1">
      <c r="B120" s="1">
        <v>10</v>
      </c>
      <c r="C120" s="39" t="s">
        <v>73</v>
      </c>
      <c r="D120" s="45">
        <v>2.19</v>
      </c>
      <c r="E120" s="42">
        <v>2429</v>
      </c>
      <c r="F120" s="38">
        <v>1</v>
      </c>
      <c r="G120" s="43"/>
      <c r="H120" s="43"/>
      <c r="I120" s="53">
        <f>2102*1.6*1.58*D120</f>
        <v>11637.344640000001</v>
      </c>
      <c r="J120" s="53"/>
      <c r="K120" s="2">
        <f t="shared" si="8"/>
        <v>11637.344640000001</v>
      </c>
    </row>
    <row r="121" spans="2:11" ht="15" customHeight="1">
      <c r="B121" s="189" t="s">
        <v>3</v>
      </c>
      <c r="C121" s="189"/>
      <c r="D121" s="34"/>
      <c r="E121" s="35"/>
      <c r="F121" s="36">
        <f>SUM(F111:F120)</f>
        <v>12</v>
      </c>
      <c r="G121" s="34"/>
      <c r="H121" s="34"/>
      <c r="I121" s="34">
        <f>SUM(I111:I120)</f>
        <v>138107.10384</v>
      </c>
      <c r="J121" s="34"/>
      <c r="K121" s="34">
        <f>SUM(K111:K120)</f>
        <v>161488.06064000001</v>
      </c>
    </row>
    <row r="122" spans="2:11" ht="15" customHeight="1">
      <c r="B122" s="78"/>
      <c r="C122" s="78"/>
      <c r="D122" s="182"/>
      <c r="E122" s="183"/>
      <c r="F122" s="184"/>
      <c r="G122" s="182"/>
      <c r="H122" s="182"/>
      <c r="I122" s="182"/>
      <c r="J122" s="182"/>
      <c r="K122" s="182"/>
    </row>
    <row r="124" spans="2:11" ht="15.75">
      <c r="C124" s="228" t="s">
        <v>157</v>
      </c>
      <c r="D124" s="228"/>
      <c r="E124" s="228"/>
      <c r="F124" s="228"/>
      <c r="G124" s="228"/>
      <c r="H124" s="228"/>
      <c r="I124" s="228"/>
      <c r="J124" s="228"/>
      <c r="K124" s="228"/>
    </row>
    <row r="125" spans="2:11" ht="13.5" thickBot="1"/>
    <row r="126" spans="2:11">
      <c r="B126" s="194" t="s">
        <v>0</v>
      </c>
      <c r="C126" s="231" t="s">
        <v>1</v>
      </c>
      <c r="D126" s="191" t="s">
        <v>63</v>
      </c>
      <c r="E126" s="191" t="s">
        <v>40</v>
      </c>
      <c r="F126" s="191" t="s">
        <v>64</v>
      </c>
      <c r="G126" s="191" t="s">
        <v>4</v>
      </c>
      <c r="H126" s="200" t="s">
        <v>65</v>
      </c>
      <c r="I126" s="197" t="s">
        <v>17</v>
      </c>
      <c r="J126" s="197" t="s">
        <v>123</v>
      </c>
      <c r="K126" s="200" t="s">
        <v>2</v>
      </c>
    </row>
    <row r="127" spans="2:11" ht="12.75" customHeight="1">
      <c r="B127" s="195"/>
      <c r="C127" s="232"/>
      <c r="D127" s="192"/>
      <c r="E127" s="192"/>
      <c r="F127" s="192"/>
      <c r="G127" s="192"/>
      <c r="H127" s="201"/>
      <c r="I127" s="198"/>
      <c r="J127" s="198"/>
      <c r="K127" s="201"/>
    </row>
    <row r="128" spans="2:11" ht="21.75" customHeight="1" thickBot="1">
      <c r="B128" s="196"/>
      <c r="C128" s="233"/>
      <c r="D128" s="192"/>
      <c r="E128" s="192"/>
      <c r="F128" s="192"/>
      <c r="G128" s="192"/>
      <c r="H128" s="201"/>
      <c r="I128" s="198"/>
      <c r="J128" s="199"/>
      <c r="K128" s="201"/>
    </row>
    <row r="129" spans="2:11">
      <c r="B129" s="128" t="s">
        <v>124</v>
      </c>
      <c r="C129" s="129" t="s">
        <v>74</v>
      </c>
      <c r="D129" s="129"/>
      <c r="E129" s="129"/>
      <c r="F129" s="129"/>
      <c r="G129" s="129"/>
      <c r="H129" s="129"/>
      <c r="I129" s="129"/>
      <c r="J129" s="129"/>
      <c r="K129" s="129"/>
    </row>
    <row r="130" spans="2:11">
      <c r="B130" s="130">
        <v>1</v>
      </c>
      <c r="C130" s="131" t="s">
        <v>28</v>
      </c>
      <c r="D130" s="185">
        <v>2.2999999999999998</v>
      </c>
      <c r="E130" s="60" t="s">
        <v>53</v>
      </c>
      <c r="F130" s="60">
        <v>1</v>
      </c>
      <c r="G130" s="60"/>
      <c r="H130" s="132"/>
      <c r="I130" s="133">
        <f>2102*1.6*1.26*D130</f>
        <v>9746.5536000000011</v>
      </c>
      <c r="J130" s="133"/>
      <c r="K130" s="134">
        <f t="shared" ref="K130:K136" si="9">I130*F130</f>
        <v>9746.5536000000011</v>
      </c>
    </row>
    <row r="131" spans="2:11">
      <c r="B131" s="130">
        <v>2</v>
      </c>
      <c r="C131" s="135" t="s">
        <v>27</v>
      </c>
      <c r="D131" s="136">
        <v>1.8</v>
      </c>
      <c r="E131" s="136">
        <v>3433</v>
      </c>
      <c r="F131" s="136">
        <v>1</v>
      </c>
      <c r="G131" s="136"/>
      <c r="H131" s="137"/>
      <c r="I131" s="133">
        <f>3363.2*D131*1.26</f>
        <v>7627.7376000000004</v>
      </c>
      <c r="J131" s="133"/>
      <c r="K131" s="134">
        <f t="shared" si="9"/>
        <v>7627.7376000000004</v>
      </c>
    </row>
    <row r="132" spans="2:11">
      <c r="B132" s="130">
        <v>3</v>
      </c>
      <c r="C132" s="138" t="s">
        <v>125</v>
      </c>
      <c r="D132" s="139">
        <v>2.1</v>
      </c>
      <c r="E132" s="60" t="s">
        <v>53</v>
      </c>
      <c r="F132" s="60">
        <v>1</v>
      </c>
      <c r="G132" s="60"/>
      <c r="H132" s="132"/>
      <c r="I132" s="133">
        <f>3363.2*D132*1.26</f>
        <v>8899.0272000000004</v>
      </c>
      <c r="J132" s="133"/>
      <c r="K132" s="134">
        <f t="shared" si="9"/>
        <v>8899.0272000000004</v>
      </c>
    </row>
    <row r="133" spans="2:11">
      <c r="B133" s="130">
        <v>4</v>
      </c>
      <c r="C133" s="138" t="s">
        <v>126</v>
      </c>
      <c r="D133" s="60">
        <v>1.9</v>
      </c>
      <c r="E133" s="60" t="s">
        <v>53</v>
      </c>
      <c r="F133" s="60">
        <v>1</v>
      </c>
      <c r="G133" s="60"/>
      <c r="H133" s="132"/>
      <c r="I133" s="133">
        <f>3363.2*D133*1.26</f>
        <v>8051.5007999999989</v>
      </c>
      <c r="J133" s="133"/>
      <c r="K133" s="134">
        <f t="shared" si="9"/>
        <v>8051.5007999999989</v>
      </c>
    </row>
    <row r="134" spans="2:11" ht="25.5">
      <c r="B134" s="130">
        <v>5</v>
      </c>
      <c r="C134" s="140" t="s">
        <v>127</v>
      </c>
      <c r="D134" s="136">
        <v>2.1</v>
      </c>
      <c r="E134" s="136" t="s">
        <v>53</v>
      </c>
      <c r="F134" s="136">
        <v>1</v>
      </c>
      <c r="G134" s="136"/>
      <c r="H134" s="137"/>
      <c r="I134" s="133">
        <f>3363.2*D134*1.26</f>
        <v>8899.0272000000004</v>
      </c>
      <c r="J134" s="133"/>
      <c r="K134" s="134">
        <f t="shared" si="9"/>
        <v>8899.0272000000004</v>
      </c>
    </row>
    <row r="135" spans="2:11">
      <c r="B135" s="130">
        <v>6</v>
      </c>
      <c r="C135" s="1" t="s">
        <v>24</v>
      </c>
      <c r="D135" s="60">
        <v>1.7</v>
      </c>
      <c r="E135" s="60">
        <v>3115</v>
      </c>
      <c r="F135" s="60">
        <v>1</v>
      </c>
      <c r="G135" s="60"/>
      <c r="H135" s="132"/>
      <c r="I135" s="133">
        <f>3363.2*D135*1.26</f>
        <v>7203.9743999999992</v>
      </c>
      <c r="J135" s="133"/>
      <c r="K135" s="134">
        <f t="shared" si="9"/>
        <v>7203.9743999999992</v>
      </c>
    </row>
    <row r="136" spans="2:11">
      <c r="B136" s="130">
        <v>7</v>
      </c>
      <c r="C136" s="39" t="s">
        <v>73</v>
      </c>
      <c r="D136" s="45">
        <v>2.19</v>
      </c>
      <c r="E136" s="42">
        <v>2429</v>
      </c>
      <c r="F136" s="141">
        <v>1</v>
      </c>
      <c r="G136" s="43"/>
      <c r="H136" s="43"/>
      <c r="I136" s="133">
        <f>2102*1.6*1.26*D136</f>
        <v>9280.4140800000005</v>
      </c>
      <c r="J136" s="133"/>
      <c r="K136" s="134">
        <f t="shared" si="9"/>
        <v>9280.4140800000005</v>
      </c>
    </row>
    <row r="137" spans="2:11">
      <c r="B137" s="130"/>
      <c r="C137" s="142"/>
      <c r="D137" s="143"/>
      <c r="E137" s="143"/>
      <c r="F137" s="143"/>
      <c r="G137" s="143"/>
      <c r="H137" s="143"/>
      <c r="I137" s="144"/>
      <c r="J137" s="144"/>
      <c r="K137" s="145"/>
    </row>
    <row r="138" spans="2:11">
      <c r="B138" s="146" t="s">
        <v>128</v>
      </c>
      <c r="C138" s="129" t="s">
        <v>129</v>
      </c>
      <c r="D138" s="129"/>
      <c r="E138" s="129"/>
      <c r="F138" s="129"/>
      <c r="G138" s="129"/>
      <c r="H138" s="129"/>
      <c r="I138" s="129"/>
      <c r="J138" s="129"/>
      <c r="K138" s="129"/>
    </row>
    <row r="139" spans="2:11" ht="38.25">
      <c r="B139" s="130">
        <v>1</v>
      </c>
      <c r="C139" s="147" t="s">
        <v>130</v>
      </c>
      <c r="D139" s="148">
        <v>2</v>
      </c>
      <c r="E139" s="149">
        <v>8322</v>
      </c>
      <c r="F139" s="149">
        <v>2</v>
      </c>
      <c r="G139" s="149"/>
      <c r="H139" s="150"/>
      <c r="I139" s="151">
        <f>2102*D139*1.6</f>
        <v>6726.4000000000005</v>
      </c>
      <c r="J139" s="151"/>
      <c r="K139" s="148">
        <f>I139*F139</f>
        <v>13452.800000000001</v>
      </c>
    </row>
    <row r="140" spans="2:11" ht="51">
      <c r="B140" s="130">
        <v>2</v>
      </c>
      <c r="C140" s="152" t="s">
        <v>131</v>
      </c>
      <c r="D140" s="134">
        <v>2</v>
      </c>
      <c r="E140" s="60">
        <v>8322</v>
      </c>
      <c r="F140" s="60">
        <v>0.5</v>
      </c>
      <c r="G140" s="60"/>
      <c r="H140" s="132"/>
      <c r="I140" s="133">
        <f>2102*D140*1.6</f>
        <v>6726.4000000000005</v>
      </c>
      <c r="J140" s="133"/>
      <c r="K140" s="134">
        <f t="shared" ref="K140:K159" si="10">I140*F140</f>
        <v>3363.2000000000003</v>
      </c>
    </row>
    <row r="141" spans="2:11" ht="63.75">
      <c r="B141" s="130">
        <v>3</v>
      </c>
      <c r="C141" s="152" t="s">
        <v>132</v>
      </c>
      <c r="D141" s="134">
        <v>2</v>
      </c>
      <c r="E141" s="60">
        <v>8322</v>
      </c>
      <c r="F141" s="60">
        <v>0.5</v>
      </c>
      <c r="G141" s="60"/>
      <c r="H141" s="132"/>
      <c r="I141" s="133">
        <f>2102*D141*1.6</f>
        <v>6726.4000000000005</v>
      </c>
      <c r="J141" s="133"/>
      <c r="K141" s="134">
        <f t="shared" si="10"/>
        <v>3363.2000000000003</v>
      </c>
    </row>
    <row r="142" spans="2:11" ht="25.5">
      <c r="B142" s="130">
        <v>4</v>
      </c>
      <c r="C142" s="153" t="s">
        <v>133</v>
      </c>
      <c r="D142" s="60">
        <v>1.96</v>
      </c>
      <c r="E142" s="60">
        <v>8322</v>
      </c>
      <c r="F142" s="60">
        <v>1</v>
      </c>
      <c r="G142" s="60"/>
      <c r="H142" s="132"/>
      <c r="I142" s="133">
        <f>2102*1.6*1.26*D142</f>
        <v>8305.7587200000016</v>
      </c>
      <c r="J142" s="133"/>
      <c r="K142" s="134">
        <f t="shared" si="10"/>
        <v>8305.7587200000016</v>
      </c>
    </row>
    <row r="143" spans="2:11" ht="51">
      <c r="B143" s="130">
        <v>5</v>
      </c>
      <c r="C143" s="152" t="s">
        <v>134</v>
      </c>
      <c r="D143" s="60">
        <v>1.66</v>
      </c>
      <c r="E143" s="60">
        <v>7241</v>
      </c>
      <c r="F143" s="60">
        <v>4</v>
      </c>
      <c r="G143" s="60" t="s">
        <v>135</v>
      </c>
      <c r="H143" s="132"/>
      <c r="I143" s="133">
        <f>2102*1.6*1.35*D143</f>
        <v>7536.9312000000009</v>
      </c>
      <c r="J143" s="133"/>
      <c r="K143" s="134">
        <f t="shared" si="10"/>
        <v>30147.724800000004</v>
      </c>
    </row>
    <row r="144" spans="2:11">
      <c r="B144" s="130">
        <v>6</v>
      </c>
      <c r="C144" s="154" t="s">
        <v>136</v>
      </c>
      <c r="D144" s="60">
        <v>1.46</v>
      </c>
      <c r="E144" s="60">
        <v>8331</v>
      </c>
      <c r="F144" s="60">
        <v>5</v>
      </c>
      <c r="G144" s="60" t="s">
        <v>137</v>
      </c>
      <c r="H144" s="132"/>
      <c r="I144" s="133">
        <f>2102*1.6*1.2*1.26*D144</f>
        <v>7424.3312640000004</v>
      </c>
      <c r="J144" s="133"/>
      <c r="K144" s="134">
        <f>I144*F144</f>
        <v>37121.656320000002</v>
      </c>
    </row>
    <row r="145" spans="2:11">
      <c r="B145" s="130">
        <v>7</v>
      </c>
      <c r="C145" s="154" t="s">
        <v>26</v>
      </c>
      <c r="D145" s="155">
        <v>1.46</v>
      </c>
      <c r="E145" s="155">
        <v>8111</v>
      </c>
      <c r="F145" s="155">
        <v>1</v>
      </c>
      <c r="G145" s="155" t="s">
        <v>135</v>
      </c>
      <c r="H145" s="132"/>
      <c r="I145" s="156">
        <f>3363.2*D145*1.35*1.26</f>
        <v>8352.3726720000013</v>
      </c>
      <c r="J145" s="156"/>
      <c r="K145" s="134">
        <f t="shared" si="10"/>
        <v>8352.3726720000013</v>
      </c>
    </row>
    <row r="146" spans="2:11" ht="25.5">
      <c r="B146" s="130">
        <v>8</v>
      </c>
      <c r="C146" s="152" t="s">
        <v>138</v>
      </c>
      <c r="D146" s="157">
        <v>2.31</v>
      </c>
      <c r="E146" s="157">
        <v>8332</v>
      </c>
      <c r="F146" s="157">
        <v>1</v>
      </c>
      <c r="G146" s="157"/>
      <c r="H146" s="158"/>
      <c r="I146" s="159">
        <v>7768.99</v>
      </c>
      <c r="J146" s="159"/>
      <c r="K146" s="134">
        <f t="shared" si="10"/>
        <v>7768.99</v>
      </c>
    </row>
    <row r="147" spans="2:11">
      <c r="B147" s="130">
        <v>9</v>
      </c>
      <c r="C147" s="154" t="s">
        <v>139</v>
      </c>
      <c r="D147" s="60">
        <v>1.26</v>
      </c>
      <c r="E147" s="60">
        <v>9162</v>
      </c>
      <c r="F147" s="60">
        <v>13</v>
      </c>
      <c r="G147" s="60"/>
      <c r="H147" s="132"/>
      <c r="I147" s="133">
        <f>3363.2*D147</f>
        <v>4237.6319999999996</v>
      </c>
      <c r="J147" s="133">
        <v>485.37</v>
      </c>
      <c r="K147" s="134">
        <v>61339</v>
      </c>
    </row>
    <row r="148" spans="2:11">
      <c r="B148" s="130">
        <v>10</v>
      </c>
      <c r="C148" s="160" t="s">
        <v>140</v>
      </c>
      <c r="D148" s="161">
        <v>1.5</v>
      </c>
      <c r="E148" s="161">
        <v>9333</v>
      </c>
      <c r="F148" s="161">
        <v>9</v>
      </c>
      <c r="G148" s="161"/>
      <c r="H148" s="162"/>
      <c r="I148" s="163">
        <f>3363.2*D148</f>
        <v>5044.7999999999993</v>
      </c>
      <c r="J148" s="163"/>
      <c r="K148" s="134">
        <f t="shared" si="10"/>
        <v>45403.199999999997</v>
      </c>
    </row>
    <row r="149" spans="2:11">
      <c r="B149" s="130">
        <v>11</v>
      </c>
      <c r="C149" s="164" t="s">
        <v>141</v>
      </c>
      <c r="D149" s="165">
        <v>1.26</v>
      </c>
      <c r="E149" s="165">
        <v>6113</v>
      </c>
      <c r="F149" s="165">
        <v>3</v>
      </c>
      <c r="G149" s="60" t="s">
        <v>135</v>
      </c>
      <c r="H149" s="166"/>
      <c r="I149" s="163">
        <f>3363.2*D149*1.35</f>
        <v>5720.8032000000003</v>
      </c>
      <c r="J149" s="163"/>
      <c r="K149" s="134">
        <f t="shared" si="10"/>
        <v>17162.409599999999</v>
      </c>
    </row>
    <row r="150" spans="2:11">
      <c r="B150" s="130">
        <v>12</v>
      </c>
      <c r="C150" s="154" t="s">
        <v>142</v>
      </c>
      <c r="D150" s="60">
        <v>1.26</v>
      </c>
      <c r="E150" s="60">
        <v>5143</v>
      </c>
      <c r="F150" s="60">
        <v>6</v>
      </c>
      <c r="G150" s="60"/>
      <c r="H150" s="132"/>
      <c r="I150" s="133">
        <f>3363.2*D150</f>
        <v>4237.6319999999996</v>
      </c>
      <c r="J150" s="133">
        <v>485.37</v>
      </c>
      <c r="K150" s="134">
        <f>(I150+J150)*F150</f>
        <v>28338.011999999995</v>
      </c>
    </row>
    <row r="151" spans="2:11">
      <c r="B151" s="130">
        <v>13</v>
      </c>
      <c r="C151" s="154" t="s">
        <v>143</v>
      </c>
      <c r="D151" s="60">
        <v>1.26</v>
      </c>
      <c r="E151" s="60">
        <v>9141</v>
      </c>
      <c r="F151" s="60">
        <v>3</v>
      </c>
      <c r="G151" s="60"/>
      <c r="H151" s="132"/>
      <c r="I151" s="133">
        <f>3363.2*D151</f>
        <v>4237.6319999999996</v>
      </c>
      <c r="J151" s="133">
        <v>485.37</v>
      </c>
      <c r="K151" s="134">
        <f>(I151+J151)*F151</f>
        <v>14169.005999999998</v>
      </c>
    </row>
    <row r="152" spans="2:11">
      <c r="B152" s="130">
        <v>14</v>
      </c>
      <c r="C152" s="154" t="s">
        <v>14</v>
      </c>
      <c r="D152" s="60">
        <v>1.26</v>
      </c>
      <c r="E152" s="60">
        <v>5169</v>
      </c>
      <c r="F152" s="60">
        <v>8</v>
      </c>
      <c r="G152" s="60"/>
      <c r="H152" s="132"/>
      <c r="I152" s="133">
        <f>3363.2*D152</f>
        <v>4237.6319999999996</v>
      </c>
      <c r="J152" s="133">
        <v>485.37</v>
      </c>
      <c r="K152" s="134">
        <v>37784</v>
      </c>
    </row>
    <row r="153" spans="2:11" ht="38.25">
      <c r="B153" s="130">
        <v>16</v>
      </c>
      <c r="C153" s="152" t="s">
        <v>144</v>
      </c>
      <c r="D153" s="60">
        <v>1.66</v>
      </c>
      <c r="E153" s="60">
        <v>8322</v>
      </c>
      <c r="F153" s="60">
        <v>1</v>
      </c>
      <c r="G153" s="60"/>
      <c r="H153" s="132"/>
      <c r="I153" s="133">
        <f>3363.2*D153*1.26</f>
        <v>7034.4691199999988</v>
      </c>
      <c r="J153" s="133"/>
      <c r="K153" s="134">
        <f t="shared" si="10"/>
        <v>7034.4691199999988</v>
      </c>
    </row>
    <row r="154" spans="2:11" ht="38.25">
      <c r="B154" s="130">
        <v>17</v>
      </c>
      <c r="C154" s="154" t="s">
        <v>145</v>
      </c>
      <c r="D154" s="60">
        <v>1.26</v>
      </c>
      <c r="E154" s="60">
        <v>7212</v>
      </c>
      <c r="F154" s="60">
        <v>1</v>
      </c>
      <c r="G154" s="60" t="s">
        <v>135</v>
      </c>
      <c r="H154" s="132"/>
      <c r="I154" s="133">
        <f>3363.2*D154*1.35</f>
        <v>5720.8032000000003</v>
      </c>
      <c r="J154" s="133"/>
      <c r="K154" s="134">
        <f t="shared" si="10"/>
        <v>5720.8032000000003</v>
      </c>
    </row>
    <row r="155" spans="2:11">
      <c r="B155" s="130">
        <v>18</v>
      </c>
      <c r="C155" s="167" t="s">
        <v>146</v>
      </c>
      <c r="D155" s="136">
        <v>1.26</v>
      </c>
      <c r="E155" s="136">
        <v>7233</v>
      </c>
      <c r="F155" s="136">
        <v>0.5</v>
      </c>
      <c r="G155" s="136" t="s">
        <v>135</v>
      </c>
      <c r="H155" s="137"/>
      <c r="I155" s="168">
        <f>3363.2*D155*1.35</f>
        <v>5720.8032000000003</v>
      </c>
      <c r="J155" s="168"/>
      <c r="K155" s="134">
        <f t="shared" si="10"/>
        <v>2860.4016000000001</v>
      </c>
    </row>
    <row r="156" spans="2:11" ht="25.5">
      <c r="B156" s="130">
        <v>19</v>
      </c>
      <c r="C156" s="8" t="s">
        <v>147</v>
      </c>
      <c r="D156" s="60">
        <v>1.26</v>
      </c>
      <c r="E156" s="60">
        <v>9213</v>
      </c>
      <c r="F156" s="60">
        <v>2</v>
      </c>
      <c r="G156" s="60"/>
      <c r="H156" s="132"/>
      <c r="I156" s="133">
        <f>2102*1.6*1.26</f>
        <v>4237.6320000000005</v>
      </c>
      <c r="J156" s="133">
        <v>485.37</v>
      </c>
      <c r="K156" s="134">
        <f t="shared" si="10"/>
        <v>8475.264000000001</v>
      </c>
    </row>
    <row r="157" spans="2:11" ht="38.25">
      <c r="B157" s="130">
        <v>20</v>
      </c>
      <c r="C157" s="169" t="s">
        <v>49</v>
      </c>
      <c r="D157" s="136">
        <v>1.46</v>
      </c>
      <c r="E157" s="136">
        <v>8322</v>
      </c>
      <c r="F157" s="136">
        <v>1</v>
      </c>
      <c r="G157" s="136"/>
      <c r="H157" s="137"/>
      <c r="I157" s="168">
        <f>3363.2*D157*1.26</f>
        <v>6186.94272</v>
      </c>
      <c r="J157" s="168"/>
      <c r="K157" s="134">
        <f t="shared" si="10"/>
        <v>6186.94272</v>
      </c>
    </row>
    <row r="158" spans="2:11" ht="51">
      <c r="B158" s="130">
        <v>21</v>
      </c>
      <c r="C158" s="170" t="s">
        <v>148</v>
      </c>
      <c r="D158" s="171">
        <v>2.34</v>
      </c>
      <c r="E158" s="136">
        <v>8322</v>
      </c>
      <c r="F158" s="136">
        <v>1</v>
      </c>
      <c r="G158" s="136"/>
      <c r="H158" s="137"/>
      <c r="I158" s="168">
        <f>2102*1.6*1.26*D158</f>
        <v>9916.0588800000005</v>
      </c>
      <c r="J158" s="168"/>
      <c r="K158" s="134">
        <f t="shared" si="10"/>
        <v>9916.0588800000005</v>
      </c>
    </row>
    <row r="159" spans="2:11" ht="38.25">
      <c r="B159" s="130">
        <v>22</v>
      </c>
      <c r="C159" s="172" t="s">
        <v>149</v>
      </c>
      <c r="D159" s="173">
        <v>1.79</v>
      </c>
      <c r="E159" s="60">
        <v>8322</v>
      </c>
      <c r="F159" s="60">
        <v>1</v>
      </c>
      <c r="G159" s="60"/>
      <c r="H159" s="132"/>
      <c r="I159" s="133">
        <f>2102*1.6*1.26*1.79</f>
        <v>7585.361280000001</v>
      </c>
      <c r="J159" s="133"/>
      <c r="K159" s="134">
        <f t="shared" si="10"/>
        <v>7585.361280000001</v>
      </c>
    </row>
    <row r="160" spans="2:11" ht="24.75" customHeight="1">
      <c r="B160" s="150" t="s">
        <v>137</v>
      </c>
      <c r="C160" s="229" t="s">
        <v>150</v>
      </c>
      <c r="D160" s="230"/>
      <c r="E160" s="230"/>
      <c r="F160" s="174"/>
      <c r="G160" s="174"/>
      <c r="H160" s="174"/>
      <c r="I160" s="174"/>
      <c r="J160" s="133"/>
      <c r="K160" s="134"/>
    </row>
    <row r="161" spans="2:12" ht="24">
      <c r="B161" s="130">
        <v>1</v>
      </c>
      <c r="C161" s="175" t="s">
        <v>151</v>
      </c>
      <c r="D161" s="60">
        <v>1.8</v>
      </c>
      <c r="E161" s="60" t="s">
        <v>152</v>
      </c>
      <c r="F161" s="60">
        <v>1</v>
      </c>
      <c r="G161" s="60"/>
      <c r="H161" s="132"/>
      <c r="I161" s="133">
        <f>3363.2*D161*1.26</f>
        <v>7627.7376000000004</v>
      </c>
      <c r="J161" s="133"/>
      <c r="K161" s="134">
        <f>I161</f>
        <v>7627.7376000000004</v>
      </c>
    </row>
    <row r="162" spans="2:12">
      <c r="B162" s="130">
        <v>2</v>
      </c>
      <c r="C162" s="175" t="s">
        <v>139</v>
      </c>
      <c r="D162" s="60">
        <v>1.26</v>
      </c>
      <c r="E162" s="60">
        <v>9162</v>
      </c>
      <c r="F162" s="60">
        <v>5</v>
      </c>
      <c r="G162" s="60"/>
      <c r="H162" s="132"/>
      <c r="I162" s="133">
        <f>3363.2*D162</f>
        <v>4237.6319999999996</v>
      </c>
      <c r="J162" s="133">
        <v>485.37</v>
      </c>
      <c r="K162" s="134">
        <v>23615</v>
      </c>
    </row>
    <row r="163" spans="2:12">
      <c r="B163" s="176">
        <v>3</v>
      </c>
      <c r="C163" s="39" t="s">
        <v>140</v>
      </c>
      <c r="D163" s="161">
        <v>1.5</v>
      </c>
      <c r="E163" s="161">
        <v>9333</v>
      </c>
      <c r="F163" s="161">
        <v>4</v>
      </c>
      <c r="G163" s="161"/>
      <c r="H163" s="162"/>
      <c r="I163" s="163">
        <f>2102*D163*1.6</f>
        <v>5044.8</v>
      </c>
      <c r="J163" s="133"/>
      <c r="K163" s="134">
        <f>I163</f>
        <v>5044.8</v>
      </c>
    </row>
    <row r="164" spans="2:12" ht="27.75" customHeight="1">
      <c r="B164" s="177" t="s">
        <v>153</v>
      </c>
      <c r="C164" s="229" t="s">
        <v>154</v>
      </c>
      <c r="D164" s="230"/>
      <c r="E164" s="230"/>
      <c r="F164" s="161"/>
      <c r="G164" s="161"/>
      <c r="H164" s="162"/>
      <c r="I164" s="163"/>
      <c r="J164" s="133"/>
      <c r="K164" s="134"/>
    </row>
    <row r="165" spans="2:12">
      <c r="B165" s="176">
        <v>1</v>
      </c>
      <c r="C165" s="178" t="s">
        <v>155</v>
      </c>
      <c r="D165" s="161">
        <v>1.26</v>
      </c>
      <c r="E165" s="161">
        <v>9161</v>
      </c>
      <c r="F165" s="161">
        <v>4</v>
      </c>
      <c r="G165" s="161"/>
      <c r="H165" s="162"/>
      <c r="I165" s="163">
        <v>4237.63</v>
      </c>
      <c r="J165" s="133">
        <v>485.37</v>
      </c>
      <c r="K165" s="134">
        <v>18892</v>
      </c>
    </row>
    <row r="166" spans="2:12">
      <c r="B166" s="225" t="s">
        <v>3</v>
      </c>
      <c r="C166" s="226"/>
      <c r="D166" s="227"/>
      <c r="E166" s="60"/>
      <c r="F166" s="179">
        <f>SUM(F130:F165)</f>
        <v>85.5</v>
      </c>
      <c r="G166" s="180"/>
      <c r="H166" s="132"/>
      <c r="I166" s="181">
        <f>SUM(I130:I165)</f>
        <v>214541.81993600004</v>
      </c>
      <c r="J166" s="181">
        <f>SUM(J133:J165)</f>
        <v>3397.5899999999997</v>
      </c>
      <c r="K166" s="181">
        <f>SUM(K130:K165)</f>
        <v>478738.40339200007</v>
      </c>
    </row>
    <row r="167" spans="2:12">
      <c r="B167" s="54"/>
      <c r="C167" s="55"/>
      <c r="D167" s="54"/>
      <c r="E167" s="56"/>
      <c r="F167" s="56"/>
      <c r="G167" s="56"/>
      <c r="H167" s="57"/>
      <c r="I167" s="58"/>
      <c r="J167" s="58"/>
      <c r="K167" s="59"/>
    </row>
    <row r="168" spans="2:12">
      <c r="B168" s="54"/>
      <c r="C168" s="55"/>
      <c r="D168" s="54"/>
      <c r="E168" s="56"/>
      <c r="F168" s="56"/>
      <c r="G168" s="56"/>
      <c r="H168" s="57"/>
      <c r="I168" s="58"/>
      <c r="J168" s="58"/>
      <c r="K168" s="59"/>
    </row>
    <row r="169" spans="2:12">
      <c r="B169" s="54"/>
      <c r="C169" s="55"/>
      <c r="D169" s="54"/>
      <c r="E169" s="56"/>
      <c r="F169" s="56"/>
      <c r="G169" s="56"/>
      <c r="H169" s="57"/>
      <c r="I169" s="58"/>
      <c r="J169" s="58"/>
      <c r="K169" s="59"/>
    </row>
    <row r="170" spans="2:12">
      <c r="B170" s="54"/>
      <c r="C170" s="55"/>
      <c r="D170" s="54"/>
      <c r="E170" s="56"/>
      <c r="F170" s="56"/>
      <c r="G170" s="56"/>
      <c r="H170" s="57"/>
      <c r="I170" s="58"/>
      <c r="J170" s="58"/>
      <c r="K170" s="59"/>
    </row>
    <row r="172" spans="2:12" ht="15">
      <c r="C172" s="190" t="s">
        <v>70</v>
      </c>
      <c r="D172" s="190"/>
      <c r="E172" s="190"/>
      <c r="F172" s="190"/>
      <c r="G172" s="190"/>
      <c r="H172" s="190"/>
      <c r="I172" s="190"/>
      <c r="J172" s="190"/>
      <c r="K172" s="190"/>
      <c r="L172" s="190"/>
    </row>
    <row r="173" spans="2:12">
      <c r="C173" s="98" t="s">
        <v>106</v>
      </c>
      <c r="D173" s="99"/>
      <c r="E173" s="98"/>
      <c r="F173" s="100"/>
      <c r="G173" s="100"/>
      <c r="H173" s="100"/>
      <c r="I173" s="100"/>
      <c r="J173" s="100"/>
      <c r="K173" s="100"/>
      <c r="L173" s="100"/>
    </row>
    <row r="174" spans="2:12" ht="15">
      <c r="C174" s="190" t="s">
        <v>107</v>
      </c>
      <c r="D174" s="190"/>
      <c r="E174" s="190"/>
      <c r="F174" s="190"/>
      <c r="G174" s="190"/>
      <c r="H174" s="190"/>
      <c r="I174" s="190"/>
      <c r="J174" s="190"/>
      <c r="K174" s="190"/>
      <c r="L174" s="190"/>
    </row>
    <row r="175" spans="2:12">
      <c r="C175" s="202"/>
      <c r="D175" s="202"/>
      <c r="E175" s="202"/>
      <c r="F175" s="202"/>
      <c r="G175" s="202"/>
      <c r="H175" s="202"/>
      <c r="I175" s="202"/>
      <c r="J175" s="202"/>
      <c r="K175" s="202"/>
    </row>
  </sheetData>
  <mergeCells count="99">
    <mergeCell ref="F126:F128"/>
    <mergeCell ref="B86:B88"/>
    <mergeCell ref="F5:K5"/>
    <mergeCell ref="B166:D166"/>
    <mergeCell ref="C124:K124"/>
    <mergeCell ref="C160:E160"/>
    <mergeCell ref="C164:E164"/>
    <mergeCell ref="I126:I128"/>
    <mergeCell ref="B126:B128"/>
    <mergeCell ref="C126:C128"/>
    <mergeCell ref="K126:K128"/>
    <mergeCell ref="K19:K21"/>
    <mergeCell ref="B104:C104"/>
    <mergeCell ref="J57:J59"/>
    <mergeCell ref="J77:J79"/>
    <mergeCell ref="J86:J88"/>
    <mergeCell ref="I57:I59"/>
    <mergeCell ref="B76:K76"/>
    <mergeCell ref="K57:K59"/>
    <mergeCell ref="I77:I79"/>
    <mergeCell ref="B84:K84"/>
    <mergeCell ref="F4:K4"/>
    <mergeCell ref="A10:K10"/>
    <mergeCell ref="B43:K43"/>
    <mergeCell ref="B41:C41"/>
    <mergeCell ref="A12:K12"/>
    <mergeCell ref="A11:K11"/>
    <mergeCell ref="F19:F21"/>
    <mergeCell ref="I19:I21"/>
    <mergeCell ref="E19:E21"/>
    <mergeCell ref="B17:K17"/>
    <mergeCell ref="D19:D21"/>
    <mergeCell ref="J19:J21"/>
    <mergeCell ref="C19:C21"/>
    <mergeCell ref="H19:H21"/>
    <mergeCell ref="G19:G21"/>
    <mergeCell ref="C1:D1"/>
    <mergeCell ref="C4:E4"/>
    <mergeCell ref="F3:P3"/>
    <mergeCell ref="G1:N1"/>
    <mergeCell ref="F2:P2"/>
    <mergeCell ref="B19:B21"/>
    <mergeCell ref="B57:B59"/>
    <mergeCell ref="I45:I47"/>
    <mergeCell ref="E57:E59"/>
    <mergeCell ref="C57:C59"/>
    <mergeCell ref="C45:C47"/>
    <mergeCell ref="B55:C55"/>
    <mergeCell ref="E45:E47"/>
    <mergeCell ref="D45:D47"/>
    <mergeCell ref="G57:G59"/>
    <mergeCell ref="K77:K79"/>
    <mergeCell ref="D77:D79"/>
    <mergeCell ref="D86:D88"/>
    <mergeCell ref="K86:K88"/>
    <mergeCell ref="I86:I88"/>
    <mergeCell ref="F86:F88"/>
    <mergeCell ref="G86:G88"/>
    <mergeCell ref="F77:F79"/>
    <mergeCell ref="K45:K47"/>
    <mergeCell ref="F57:F59"/>
    <mergeCell ref="H57:H59"/>
    <mergeCell ref="D57:D59"/>
    <mergeCell ref="H86:H88"/>
    <mergeCell ref="B74:C74"/>
    <mergeCell ref="H77:H79"/>
    <mergeCell ref="G77:G79"/>
    <mergeCell ref="E77:E79"/>
    <mergeCell ref="C77:C79"/>
    <mergeCell ref="C108:C110"/>
    <mergeCell ref="D108:D110"/>
    <mergeCell ref="J108:J110"/>
    <mergeCell ref="E86:E88"/>
    <mergeCell ref="H45:H47"/>
    <mergeCell ref="G45:G47"/>
    <mergeCell ref="B56:K56"/>
    <mergeCell ref="B45:B47"/>
    <mergeCell ref="F45:F47"/>
    <mergeCell ref="J45:J47"/>
    <mergeCell ref="G126:G128"/>
    <mergeCell ref="H126:H128"/>
    <mergeCell ref="C175:K175"/>
    <mergeCell ref="C174:L174"/>
    <mergeCell ref="B82:C82"/>
    <mergeCell ref="B77:B79"/>
    <mergeCell ref="K108:K110"/>
    <mergeCell ref="I108:I110"/>
    <mergeCell ref="F108:F110"/>
    <mergeCell ref="H108:H110"/>
    <mergeCell ref="C86:C88"/>
    <mergeCell ref="B121:C121"/>
    <mergeCell ref="C172:L172"/>
    <mergeCell ref="E108:E110"/>
    <mergeCell ref="B106:K106"/>
    <mergeCell ref="B108:B110"/>
    <mergeCell ref="J126:J128"/>
    <mergeCell ref="D126:D128"/>
    <mergeCell ref="E126:E128"/>
    <mergeCell ref="G108:G110"/>
  </mergeCells>
  <phoneticPr fontId="2" type="noConversion"/>
  <pageMargins left="0" right="0" top="0.59055118110236227" bottom="0.19685039370078741" header="0.51181102362204722" footer="0.51181102362204722"/>
  <pageSetup paperSize="9" scale="90" orientation="portrait" useFirstPageNumber="1" verticalDpi="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F33"/>
  <sheetViews>
    <sheetView topLeftCell="A20" workbookViewId="0">
      <selection activeCell="A3" sqref="A3:F34"/>
    </sheetView>
  </sheetViews>
  <sheetFormatPr defaultRowHeight="12.75"/>
  <cols>
    <col min="1" max="1" width="6.140625" customWidth="1"/>
    <col min="2" max="2" width="30.140625" customWidth="1"/>
    <col min="6" max="6" width="17.42578125" customWidth="1"/>
  </cols>
  <sheetData>
    <row r="3" spans="1:6" ht="24.75" customHeight="1">
      <c r="A3" s="190" t="s">
        <v>74</v>
      </c>
      <c r="B3" s="190"/>
      <c r="C3" s="190"/>
      <c r="D3" s="190"/>
      <c r="E3" s="190"/>
      <c r="F3" s="190"/>
    </row>
    <row r="4" spans="1:6" ht="19.5" customHeight="1" thickBot="1">
      <c r="A4" s="246" t="s">
        <v>102</v>
      </c>
      <c r="B4" s="246"/>
      <c r="C4" s="246"/>
      <c r="D4" s="246"/>
      <c r="E4" s="246"/>
      <c r="F4" s="246"/>
    </row>
    <row r="5" spans="1:6" ht="13.5" customHeight="1">
      <c r="A5" s="191" t="s">
        <v>0</v>
      </c>
      <c r="B5" s="231" t="s">
        <v>1</v>
      </c>
      <c r="C5" s="235" t="s">
        <v>86</v>
      </c>
      <c r="D5" s="236"/>
      <c r="E5" s="236"/>
      <c r="F5" s="237"/>
    </row>
    <row r="6" spans="1:6">
      <c r="A6" s="192"/>
      <c r="B6" s="232"/>
      <c r="C6" s="238"/>
      <c r="D6" s="239"/>
      <c r="E6" s="239"/>
      <c r="F6" s="240"/>
    </row>
    <row r="7" spans="1:6" ht="27" customHeight="1" thickBot="1">
      <c r="A7" s="193"/>
      <c r="B7" s="245"/>
      <c r="C7" s="241"/>
      <c r="D7" s="242"/>
      <c r="E7" s="242"/>
      <c r="F7" s="243"/>
    </row>
    <row r="8" spans="1:6" ht="18" customHeight="1">
      <c r="A8" s="1">
        <v>1</v>
      </c>
      <c r="B8" s="81" t="s">
        <v>28</v>
      </c>
      <c r="C8" s="244" t="s">
        <v>85</v>
      </c>
      <c r="D8" s="244"/>
      <c r="E8" s="244"/>
      <c r="F8" s="244"/>
    </row>
    <row r="9" spans="1:6" ht="18" customHeight="1">
      <c r="A9" s="1">
        <v>2</v>
      </c>
      <c r="B9" s="81" t="s">
        <v>29</v>
      </c>
      <c r="C9" s="234" t="s">
        <v>76</v>
      </c>
      <c r="D9" s="234"/>
      <c r="E9" s="234"/>
      <c r="F9" s="234"/>
    </row>
    <row r="10" spans="1:6" ht="18" customHeight="1">
      <c r="A10" s="1">
        <v>3</v>
      </c>
      <c r="B10" s="81" t="s">
        <v>30</v>
      </c>
      <c r="C10" s="234" t="s">
        <v>77</v>
      </c>
      <c r="D10" s="234"/>
      <c r="E10" s="234"/>
      <c r="F10" s="234"/>
    </row>
    <row r="11" spans="1:6" ht="18" customHeight="1">
      <c r="A11" s="1">
        <v>4</v>
      </c>
      <c r="B11" s="81" t="s">
        <v>31</v>
      </c>
      <c r="C11" s="234" t="s">
        <v>75</v>
      </c>
      <c r="D11" s="234"/>
      <c r="E11" s="234"/>
      <c r="F11" s="234"/>
    </row>
    <row r="12" spans="1:6" ht="18" customHeight="1">
      <c r="A12" s="1">
        <v>5</v>
      </c>
      <c r="B12" s="81" t="s">
        <v>32</v>
      </c>
      <c r="C12" s="234" t="s">
        <v>78</v>
      </c>
      <c r="D12" s="234"/>
      <c r="E12" s="234"/>
      <c r="F12" s="234"/>
    </row>
    <row r="13" spans="1:6" ht="18" customHeight="1">
      <c r="A13" s="1">
        <v>6</v>
      </c>
      <c r="B13" s="81" t="s">
        <v>27</v>
      </c>
      <c r="C13" s="234" t="s">
        <v>79</v>
      </c>
      <c r="D13" s="234"/>
      <c r="E13" s="234"/>
      <c r="F13" s="234"/>
    </row>
    <row r="14" spans="1:6" ht="18" customHeight="1">
      <c r="A14" s="1">
        <v>7</v>
      </c>
      <c r="B14" s="81" t="s">
        <v>27</v>
      </c>
      <c r="C14" s="234" t="s">
        <v>80</v>
      </c>
      <c r="D14" s="234"/>
      <c r="E14" s="234"/>
      <c r="F14" s="234"/>
    </row>
    <row r="15" spans="1:6" ht="18" customHeight="1">
      <c r="A15" s="1">
        <v>8</v>
      </c>
      <c r="B15" s="81" t="s">
        <v>27</v>
      </c>
      <c r="C15" s="234" t="s">
        <v>81</v>
      </c>
      <c r="D15" s="234"/>
      <c r="E15" s="234"/>
      <c r="F15" s="234"/>
    </row>
    <row r="16" spans="1:6" ht="18" customHeight="1">
      <c r="A16" s="5">
        <v>9</v>
      </c>
      <c r="B16" s="82" t="s">
        <v>27</v>
      </c>
      <c r="C16" s="234" t="s">
        <v>82</v>
      </c>
      <c r="D16" s="234"/>
      <c r="E16" s="234"/>
      <c r="F16" s="234"/>
    </row>
    <row r="17" spans="1:6" ht="18" customHeight="1">
      <c r="A17" s="1">
        <v>10</v>
      </c>
      <c r="B17" s="81" t="s">
        <v>35</v>
      </c>
      <c r="C17" s="234" t="s">
        <v>75</v>
      </c>
      <c r="D17" s="234"/>
      <c r="E17" s="234"/>
      <c r="F17" s="234"/>
    </row>
    <row r="18" spans="1:6" ht="18" customHeight="1">
      <c r="A18" s="1">
        <v>11</v>
      </c>
      <c r="B18" s="82" t="s">
        <v>37</v>
      </c>
      <c r="C18" s="234" t="s">
        <v>83</v>
      </c>
      <c r="D18" s="234"/>
      <c r="E18" s="234"/>
      <c r="F18" s="234"/>
    </row>
    <row r="19" spans="1:6" ht="18" customHeight="1">
      <c r="A19" s="1">
        <v>12</v>
      </c>
      <c r="B19" s="83" t="s">
        <v>73</v>
      </c>
      <c r="C19" s="234" t="s">
        <v>84</v>
      </c>
      <c r="D19" s="234"/>
      <c r="E19" s="234"/>
      <c r="F19" s="234"/>
    </row>
    <row r="20" spans="1:6" ht="18" customHeight="1">
      <c r="A20" s="1">
        <v>13</v>
      </c>
      <c r="B20" s="84" t="s">
        <v>18</v>
      </c>
      <c r="C20" s="234" t="s">
        <v>87</v>
      </c>
      <c r="D20" s="234"/>
      <c r="E20" s="234"/>
      <c r="F20" s="234"/>
    </row>
    <row r="21" spans="1:6" ht="21.75" customHeight="1">
      <c r="A21" s="1">
        <v>14</v>
      </c>
      <c r="B21" s="85" t="s">
        <v>72</v>
      </c>
      <c r="C21" s="234" t="s">
        <v>75</v>
      </c>
      <c r="D21" s="234"/>
      <c r="E21" s="234"/>
      <c r="F21" s="234"/>
    </row>
    <row r="22" spans="1:6" ht="30" customHeight="1">
      <c r="A22" s="1">
        <v>15</v>
      </c>
      <c r="B22" s="83" t="s">
        <v>69</v>
      </c>
      <c r="C22" s="234" t="s">
        <v>88</v>
      </c>
      <c r="D22" s="234"/>
      <c r="E22" s="234"/>
      <c r="F22" s="234"/>
    </row>
    <row r="23" spans="1:6" ht="18" customHeight="1">
      <c r="A23" s="1">
        <v>16</v>
      </c>
      <c r="B23" s="83" t="s">
        <v>25</v>
      </c>
      <c r="C23" s="234" t="s">
        <v>90</v>
      </c>
      <c r="D23" s="234"/>
      <c r="E23" s="234"/>
      <c r="F23" s="234"/>
    </row>
    <row r="24" spans="1:6" ht="18" customHeight="1">
      <c r="A24" s="1">
        <v>17</v>
      </c>
      <c r="B24" s="86" t="s">
        <v>38</v>
      </c>
      <c r="C24" s="234" t="s">
        <v>89</v>
      </c>
      <c r="D24" s="234"/>
      <c r="E24" s="234"/>
      <c r="F24" s="234"/>
    </row>
    <row r="25" spans="1:6" ht="19.5" customHeight="1">
      <c r="A25" s="1">
        <v>18</v>
      </c>
      <c r="B25" s="84" t="s">
        <v>54</v>
      </c>
      <c r="C25" s="234" t="s">
        <v>91</v>
      </c>
      <c r="D25" s="234"/>
      <c r="E25" s="234"/>
      <c r="F25" s="234"/>
    </row>
    <row r="26" spans="1:6" ht="18" customHeight="1">
      <c r="A26" s="1">
        <v>19</v>
      </c>
      <c r="B26" s="83" t="s">
        <v>98</v>
      </c>
      <c r="C26" s="234" t="s">
        <v>92</v>
      </c>
      <c r="D26" s="234"/>
      <c r="E26" s="234"/>
      <c r="F26" s="234"/>
    </row>
    <row r="27" spans="1:6" ht="18" customHeight="1">
      <c r="A27" s="1">
        <v>20</v>
      </c>
      <c r="B27" s="83" t="s">
        <v>19</v>
      </c>
      <c r="C27" s="234" t="s">
        <v>93</v>
      </c>
      <c r="D27" s="234"/>
      <c r="E27" s="234"/>
      <c r="F27" s="234"/>
    </row>
    <row r="28" spans="1:6" ht="31.5" customHeight="1">
      <c r="A28" s="1">
        <v>21</v>
      </c>
      <c r="B28" s="86" t="s">
        <v>56</v>
      </c>
      <c r="C28" s="234" t="s">
        <v>94</v>
      </c>
      <c r="D28" s="234"/>
      <c r="E28" s="234"/>
      <c r="F28" s="234"/>
    </row>
    <row r="29" spans="1:6" ht="18" customHeight="1">
      <c r="A29" s="1">
        <v>22</v>
      </c>
      <c r="B29" s="87" t="s">
        <v>21</v>
      </c>
      <c r="C29" s="234" t="s">
        <v>95</v>
      </c>
      <c r="D29" s="234"/>
      <c r="E29" s="234"/>
      <c r="F29" s="234"/>
    </row>
    <row r="30" spans="1:6" ht="20.25" customHeight="1">
      <c r="A30" s="1">
        <v>23</v>
      </c>
      <c r="B30" s="81" t="s">
        <v>22</v>
      </c>
      <c r="C30" s="234" t="s">
        <v>97</v>
      </c>
      <c r="D30" s="234"/>
      <c r="E30" s="234"/>
      <c r="F30" s="234"/>
    </row>
    <row r="31" spans="1:6" ht="20.25" customHeight="1">
      <c r="A31" s="1">
        <v>24</v>
      </c>
      <c r="B31" s="83" t="s">
        <v>20</v>
      </c>
      <c r="C31" s="234" t="s">
        <v>96</v>
      </c>
      <c r="D31" s="234"/>
      <c r="E31" s="234"/>
      <c r="F31" s="234"/>
    </row>
    <row r="32" spans="1:6" ht="18" customHeight="1">
      <c r="A32" s="1">
        <v>25</v>
      </c>
      <c r="B32" s="83" t="s">
        <v>99</v>
      </c>
      <c r="C32" s="234" t="s">
        <v>100</v>
      </c>
      <c r="D32" s="234"/>
      <c r="E32" s="234"/>
      <c r="F32" s="234"/>
    </row>
    <row r="33" spans="1:6" ht="18" customHeight="1">
      <c r="A33" s="1">
        <v>26</v>
      </c>
      <c r="B33" s="83" t="s">
        <v>23</v>
      </c>
      <c r="C33" s="234" t="s">
        <v>101</v>
      </c>
      <c r="D33" s="234"/>
      <c r="E33" s="234"/>
      <c r="F33" s="234"/>
    </row>
  </sheetData>
  <mergeCells count="31">
    <mergeCell ref="C28:F28"/>
    <mergeCell ref="C33:F33"/>
    <mergeCell ref="C32:F32"/>
    <mergeCell ref="C29:F29"/>
    <mergeCell ref="C30:F30"/>
    <mergeCell ref="C31:F31"/>
    <mergeCell ref="C24:F24"/>
    <mergeCell ref="C25:F25"/>
    <mergeCell ref="C22:F22"/>
    <mergeCell ref="C27:F27"/>
    <mergeCell ref="C26:F26"/>
    <mergeCell ref="C23:F23"/>
    <mergeCell ref="C15:F15"/>
    <mergeCell ref="C20:F20"/>
    <mergeCell ref="C21:F21"/>
    <mergeCell ref="C17:F17"/>
    <mergeCell ref="C19:F19"/>
    <mergeCell ref="C18:F18"/>
    <mergeCell ref="C16:F16"/>
    <mergeCell ref="A3:F3"/>
    <mergeCell ref="C5:F7"/>
    <mergeCell ref="C8:F8"/>
    <mergeCell ref="B5:B7"/>
    <mergeCell ref="A4:F4"/>
    <mergeCell ref="A5:A7"/>
    <mergeCell ref="C14:F14"/>
    <mergeCell ref="C9:F9"/>
    <mergeCell ref="C10:F10"/>
    <mergeCell ref="C11:F11"/>
    <mergeCell ref="C12:F12"/>
    <mergeCell ref="C13:F13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новий</vt:lpstr>
      <vt:lpstr>Лист1</vt:lpstr>
    </vt:vector>
  </TitlesOfParts>
  <Company>ВУКГ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Piskun</dc:creator>
  <cp:lastModifiedBy>User</cp:lastModifiedBy>
  <cp:lastPrinted>2020-01-20T14:26:06Z</cp:lastPrinted>
  <dcterms:created xsi:type="dcterms:W3CDTF">2009-10-30T06:25:15Z</dcterms:created>
  <dcterms:modified xsi:type="dcterms:W3CDTF">2020-01-21T11:33:35Z</dcterms:modified>
</cp:coreProperties>
</file>